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cruz\"/>
    </mc:Choice>
  </mc:AlternateContent>
  <xr:revisionPtr revIDLastSave="0" documentId="13_ncr:1_{F0EEB87D-C71E-44F0-85D6-F89D5F37D1B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inv" sheetId="1" r:id="rId1"/>
    <sheet name="BDD_INVENTARIO" sheetId="9" r:id="rId2"/>
    <sheet name="Hoja2" sheetId="15" r:id="rId3"/>
    <sheet name="Hoja1" sheetId="14" r:id="rId4"/>
    <sheet name="Material Saliente" sheetId="13" r:id="rId5"/>
    <sheet name="Bitacora de Ventas" sheetId="11" r:id="rId6"/>
  </sheets>
  <definedNames>
    <definedName name="_xlnm._FilterDatabase" localSheetId="1" hidden="1">BDD_INVENTARIO!$A$6:$O$6</definedName>
    <definedName name="_xlnm._FilterDatabase" localSheetId="5" hidden="1">'Bitacora de Ventas'!$A$3:$K$3</definedName>
    <definedName name="_xlnm._FilterDatabase" localSheetId="4" hidden="1">'Material Saliente'!$A$3:$I$3</definedName>
    <definedName name="_xlnm.Print_Area" localSheetId="1">BDD_INVENTARIO!$C$9:$E$469</definedName>
    <definedName name="_xlnm.Print_Area" localSheetId="0">inv!$A$2:$K$303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6" i="9" l="1"/>
  <c r="T236" i="9" s="1"/>
  <c r="Q236" i="9"/>
  <c r="P236" i="9"/>
  <c r="O236" i="9"/>
  <c r="N236" i="9"/>
  <c r="M236" i="9"/>
  <c r="L236" i="9"/>
  <c r="K236" i="9"/>
  <c r="J236" i="9"/>
  <c r="I236" i="9"/>
  <c r="H236" i="9"/>
  <c r="G236" i="9"/>
  <c r="S236" i="9" l="1"/>
  <c r="U236" i="9" s="1"/>
  <c r="R55" i="9" l="1"/>
  <c r="T55" i="9" s="1"/>
  <c r="Q55" i="9"/>
  <c r="P55" i="9"/>
  <c r="O55" i="9"/>
  <c r="N55" i="9"/>
  <c r="M55" i="9"/>
  <c r="L55" i="9"/>
  <c r="K55" i="9"/>
  <c r="J55" i="9"/>
  <c r="I55" i="9"/>
  <c r="H55" i="9"/>
  <c r="G55" i="9"/>
  <c r="S55" i="9" l="1"/>
  <c r="U55" i="9" s="1"/>
  <c r="R308" i="9" l="1"/>
  <c r="T308" i="9" s="1"/>
  <c r="Q308" i="9"/>
  <c r="J308" i="9" l="1"/>
  <c r="N308" i="9"/>
  <c r="G308" i="9"/>
  <c r="K308" i="9"/>
  <c r="O308" i="9"/>
  <c r="S308" i="9"/>
  <c r="U308" i="9" s="1"/>
  <c r="H308" i="9"/>
  <c r="L308" i="9"/>
  <c r="P308" i="9"/>
  <c r="I308" i="9"/>
  <c r="M308" i="9"/>
  <c r="L76" i="9" l="1"/>
  <c r="G79" i="9" l="1"/>
  <c r="H79" i="9"/>
  <c r="I79" i="9"/>
  <c r="J79" i="9"/>
  <c r="K79" i="9"/>
  <c r="L79" i="9"/>
  <c r="M79" i="9"/>
  <c r="N79" i="9"/>
  <c r="O79" i="9"/>
  <c r="P79" i="9"/>
  <c r="Q79" i="9"/>
  <c r="R79" i="9"/>
  <c r="S79" i="9" s="1"/>
  <c r="U79" i="9" s="1"/>
  <c r="T79" i="9" l="1"/>
  <c r="R373" i="9" l="1"/>
  <c r="T373" i="9" s="1"/>
  <c r="Q373" i="9"/>
  <c r="P373" i="9"/>
  <c r="O373" i="9"/>
  <c r="N373" i="9"/>
  <c r="M373" i="9"/>
  <c r="L373" i="9"/>
  <c r="K373" i="9"/>
  <c r="J373" i="9"/>
  <c r="I373" i="9"/>
  <c r="H373" i="9"/>
  <c r="G373" i="9"/>
  <c r="S373" i="9" l="1"/>
  <c r="U373" i="9" s="1"/>
  <c r="R142" i="9"/>
  <c r="T142" i="9" s="1"/>
  <c r="F142" i="9"/>
  <c r="Q142" i="9" s="1"/>
  <c r="G314" i="9"/>
  <c r="G315" i="9"/>
  <c r="G406" i="9"/>
  <c r="G271" i="9"/>
  <c r="G434" i="9"/>
  <c r="G111" i="9"/>
  <c r="G114" i="9"/>
  <c r="G431" i="9"/>
  <c r="G430" i="9"/>
  <c r="G428" i="9"/>
  <c r="G429" i="9"/>
  <c r="G427" i="9"/>
  <c r="G426" i="9"/>
  <c r="G422" i="9"/>
  <c r="G103" i="9"/>
  <c r="G102" i="9"/>
  <c r="G101" i="9"/>
  <c r="G100" i="9"/>
  <c r="G303" i="9"/>
  <c r="G301" i="9"/>
  <c r="G300" i="9"/>
  <c r="G299" i="9"/>
  <c r="G298" i="9"/>
  <c r="G382" i="9"/>
  <c r="G403" i="9"/>
  <c r="G402" i="9"/>
  <c r="G499" i="9"/>
  <c r="G498" i="9"/>
  <c r="G497" i="9"/>
  <c r="G496" i="9"/>
  <c r="G489" i="9"/>
  <c r="G487" i="9"/>
  <c r="G484" i="9"/>
  <c r="G481" i="9"/>
  <c r="G478" i="9"/>
  <c r="G472" i="9"/>
  <c r="G466" i="9"/>
  <c r="G490" i="9"/>
  <c r="G488" i="9"/>
  <c r="G486" i="9"/>
  <c r="G457" i="9"/>
  <c r="G456" i="9"/>
  <c r="G436" i="9"/>
  <c r="G401" i="9"/>
  <c r="G400" i="9"/>
  <c r="G338" i="9"/>
  <c r="G339" i="9"/>
  <c r="G340" i="9"/>
  <c r="G341" i="9"/>
  <c r="G344" i="9"/>
  <c r="G345" i="9"/>
  <c r="G347" i="9"/>
  <c r="G348" i="9"/>
  <c r="G57" i="9"/>
  <c r="G275" i="9"/>
  <c r="G242" i="9"/>
  <c r="G241" i="9"/>
  <c r="G232" i="9"/>
  <c r="G231" i="9"/>
  <c r="G230" i="9"/>
  <c r="G229" i="9"/>
  <c r="G227" i="9"/>
  <c r="G226" i="9"/>
  <c r="G224" i="9"/>
  <c r="G223" i="9"/>
  <c r="G182" i="9"/>
  <c r="G181" i="9"/>
  <c r="G161" i="9"/>
  <c r="G160" i="9"/>
  <c r="G349" i="9"/>
  <c r="G159" i="9"/>
  <c r="G156" i="9"/>
  <c r="G350" i="9"/>
  <c r="G244" i="9"/>
  <c r="G485" i="9"/>
  <c r="G245" i="9"/>
  <c r="G179" i="9"/>
  <c r="G177" i="9"/>
  <c r="G247" i="9"/>
  <c r="G458" i="9"/>
  <c r="G178" i="9"/>
  <c r="G381" i="9"/>
  <c r="G351" i="9"/>
  <c r="G352" i="9"/>
  <c r="G45" i="9"/>
  <c r="G266" i="9"/>
  <c r="G501" i="9"/>
  <c r="G157" i="9"/>
  <c r="G316" i="9"/>
  <c r="G196" i="9"/>
  <c r="G317" i="9"/>
  <c r="G353" i="9"/>
  <c r="G222" i="9"/>
  <c r="G162" i="9"/>
  <c r="G185" i="9"/>
  <c r="G155" i="9"/>
  <c r="G500" i="9"/>
  <c r="G495" i="9"/>
  <c r="G494" i="9"/>
  <c r="G493" i="9"/>
  <c r="G492" i="9"/>
  <c r="G491" i="9"/>
  <c r="G455" i="9"/>
  <c r="G454" i="9"/>
  <c r="G453" i="9"/>
  <c r="G452" i="9"/>
  <c r="G451" i="9"/>
  <c r="G450" i="9"/>
  <c r="G449" i="9"/>
  <c r="G448" i="9"/>
  <c r="G483" i="9"/>
  <c r="G482" i="9"/>
  <c r="G480" i="9"/>
  <c r="G479" i="9"/>
  <c r="G477" i="9"/>
  <c r="G476" i="9"/>
  <c r="G474" i="9"/>
  <c r="G473" i="9"/>
  <c r="G471" i="9"/>
  <c r="G399" i="9"/>
  <c r="G397" i="9"/>
  <c r="G395" i="9"/>
  <c r="G393" i="9"/>
  <c r="G391" i="9"/>
  <c r="G389" i="9"/>
  <c r="G354" i="9"/>
  <c r="G356" i="9"/>
  <c r="G359" i="9"/>
  <c r="G360" i="9"/>
  <c r="G361" i="9"/>
  <c r="G362" i="9"/>
  <c r="G357" i="9"/>
  <c r="G367" i="9"/>
  <c r="G368" i="9"/>
  <c r="G369" i="9"/>
  <c r="G370" i="9"/>
  <c r="G374" i="9"/>
  <c r="G318" i="9"/>
  <c r="G311" i="9"/>
  <c r="G307" i="9"/>
  <c r="G306" i="9"/>
  <c r="G220" i="9"/>
  <c r="G218" i="9"/>
  <c r="G217" i="9"/>
  <c r="G216" i="9"/>
  <c r="G215" i="9"/>
  <c r="G214" i="9"/>
  <c r="G211" i="9"/>
  <c r="G208" i="9"/>
  <c r="G207" i="9"/>
  <c r="G206" i="9"/>
  <c r="G205" i="9"/>
  <c r="G204" i="9"/>
  <c r="G203" i="9"/>
  <c r="G180" i="9"/>
  <c r="G172" i="9"/>
  <c r="G165" i="9"/>
  <c r="G174" i="9"/>
  <c r="G173" i="9"/>
  <c r="G171" i="9"/>
  <c r="G170" i="9"/>
  <c r="G169" i="9"/>
  <c r="G168" i="9"/>
  <c r="G166" i="9"/>
  <c r="G164" i="9"/>
  <c r="G163" i="9"/>
  <c r="G151" i="9"/>
  <c r="G150" i="9"/>
  <c r="G149" i="9"/>
  <c r="G148" i="9"/>
  <c r="G147" i="9"/>
  <c r="G145" i="9"/>
  <c r="G143" i="9"/>
  <c r="G140" i="9"/>
  <c r="G139" i="9"/>
  <c r="G60" i="9"/>
  <c r="G59" i="9"/>
  <c r="G58" i="9"/>
  <c r="G25" i="9"/>
  <c r="G23" i="9"/>
  <c r="G20" i="9"/>
  <c r="G22" i="9"/>
  <c r="G19" i="9"/>
  <c r="G18" i="9"/>
  <c r="G5" i="9"/>
  <c r="G246" i="9"/>
  <c r="G375" i="9"/>
  <c r="G376" i="9"/>
  <c r="G377" i="9"/>
  <c r="G378" i="9"/>
  <c r="G380" i="9"/>
  <c r="G319" i="9"/>
  <c r="G320" i="9"/>
  <c r="G321" i="9"/>
  <c r="G323" i="9"/>
  <c r="G324" i="9"/>
  <c r="G325" i="9"/>
  <c r="G326" i="9"/>
  <c r="G313" i="9"/>
  <c r="G312" i="9"/>
  <c r="G309" i="9"/>
  <c r="G202" i="9"/>
  <c r="G201" i="9"/>
  <c r="G200" i="9"/>
  <c r="G199" i="9"/>
  <c r="G186" i="9"/>
  <c r="G184" i="9"/>
  <c r="G183" i="9"/>
  <c r="G167" i="9"/>
  <c r="G135" i="9"/>
  <c r="G127" i="9"/>
  <c r="G126" i="9"/>
  <c r="G125" i="9"/>
  <c r="G124" i="9"/>
  <c r="G122" i="9"/>
  <c r="G121" i="9"/>
  <c r="G120" i="9"/>
  <c r="G117" i="9"/>
  <c r="G116" i="9"/>
  <c r="G115" i="9"/>
  <c r="G278" i="9"/>
  <c r="G269" i="9"/>
  <c r="G268" i="9"/>
  <c r="G267" i="9"/>
  <c r="G462" i="9"/>
  <c r="G463" i="9"/>
  <c r="G405" i="9"/>
  <c r="G294" i="9"/>
  <c r="G293" i="9"/>
  <c r="G292" i="9"/>
  <c r="G279" i="9"/>
  <c r="G277" i="9"/>
  <c r="G327" i="9"/>
  <c r="G249" i="9"/>
  <c r="G248" i="9"/>
  <c r="G198" i="9"/>
  <c r="G197" i="9"/>
  <c r="G195" i="9"/>
  <c r="G188" i="9"/>
  <c r="G328" i="9"/>
  <c r="G26" i="9"/>
  <c r="G6" i="9"/>
  <c r="G234" i="9"/>
  <c r="G235" i="9"/>
  <c r="G237" i="9"/>
  <c r="G238" i="9"/>
  <c r="G415" i="9"/>
  <c r="G414" i="9"/>
  <c r="G413" i="9"/>
  <c r="G412" i="9"/>
  <c r="G410" i="9"/>
  <c r="G407" i="9"/>
  <c r="G334" i="9"/>
  <c r="G333" i="9"/>
  <c r="G332" i="9"/>
  <c r="G331" i="9"/>
  <c r="G305" i="9"/>
  <c r="G291" i="9"/>
  <c r="G290" i="9"/>
  <c r="G288" i="9"/>
  <c r="G287" i="9"/>
  <c r="G286" i="9"/>
  <c r="G281" i="9"/>
  <c r="G283" i="9"/>
  <c r="G280" i="9"/>
  <c r="G276" i="9"/>
  <c r="G274" i="9"/>
  <c r="G273" i="9"/>
  <c r="G265" i="9"/>
  <c r="G264" i="9"/>
  <c r="G263" i="9"/>
  <c r="G262" i="9"/>
  <c r="G261" i="9"/>
  <c r="G260" i="9"/>
  <c r="G259" i="9"/>
  <c r="G258" i="9"/>
  <c r="G257" i="9"/>
  <c r="G255" i="9"/>
  <c r="G250" i="9"/>
  <c r="G233" i="9"/>
  <c r="G191" i="9"/>
  <c r="G190" i="9"/>
  <c r="G189" i="9"/>
  <c r="G176" i="9"/>
  <c r="G113" i="9"/>
  <c r="G112" i="9"/>
  <c r="G329" i="9"/>
  <c r="G240" i="9"/>
  <c r="G285" i="9"/>
  <c r="G98" i="9"/>
  <c r="G96" i="9"/>
  <c r="G94" i="9"/>
  <c r="G92" i="9"/>
  <c r="G61" i="9"/>
  <c r="G91" i="9"/>
  <c r="G93" i="9"/>
  <c r="G89" i="9"/>
  <c r="G88" i="9"/>
  <c r="G87" i="9"/>
  <c r="G86" i="9"/>
  <c r="G84" i="9"/>
  <c r="G83" i="9"/>
  <c r="G95" i="9"/>
  <c r="G81" i="9"/>
  <c r="G80" i="9"/>
  <c r="G77" i="9"/>
  <c r="G76" i="9"/>
  <c r="G78" i="9"/>
  <c r="G75" i="9"/>
  <c r="G74" i="9"/>
  <c r="G73" i="9"/>
  <c r="G72" i="9"/>
  <c r="G85" i="9"/>
  <c r="G82" i="9"/>
  <c r="G65" i="9"/>
  <c r="G70" i="9"/>
  <c r="G69" i="9"/>
  <c r="G71" i="9"/>
  <c r="G66" i="9"/>
  <c r="G67" i="9"/>
  <c r="G64" i="9"/>
  <c r="G62" i="9"/>
  <c r="G63" i="9"/>
  <c r="G104" i="9"/>
  <c r="G109" i="9"/>
  <c r="G108" i="9"/>
  <c r="G107" i="9"/>
  <c r="G105" i="9"/>
  <c r="G421" i="9"/>
  <c r="G419" i="9"/>
  <c r="G417" i="9"/>
  <c r="G416" i="9"/>
  <c r="G56" i="9"/>
  <c r="G54" i="9"/>
  <c r="G48" i="9"/>
  <c r="G47" i="9"/>
  <c r="G43" i="9"/>
  <c r="G42" i="9"/>
  <c r="G41" i="9"/>
  <c r="G40" i="9"/>
  <c r="G37" i="9"/>
  <c r="G39" i="9"/>
  <c r="G38" i="9"/>
  <c r="G44" i="9"/>
  <c r="G36" i="9"/>
  <c r="G35" i="9"/>
  <c r="G32" i="9"/>
  <c r="G30" i="9"/>
  <c r="G33" i="9"/>
  <c r="G29" i="9"/>
  <c r="G28" i="9"/>
  <c r="G27" i="9"/>
  <c r="G16" i="9"/>
  <c r="G15" i="9"/>
  <c r="G11" i="9"/>
  <c r="G10" i="9"/>
  <c r="G9" i="9"/>
  <c r="G8" i="9"/>
  <c r="G7" i="9"/>
  <c r="G4" i="9"/>
  <c r="G46" i="9"/>
  <c r="G21" i="9"/>
  <c r="G3" i="9"/>
  <c r="G34" i="9"/>
  <c r="G330" i="9"/>
  <c r="G53" i="9"/>
  <c r="G384" i="9"/>
  <c r="G118" i="9"/>
  <c r="G433" i="9"/>
  <c r="G68" i="9"/>
  <c r="G90" i="9"/>
  <c r="G110" i="9"/>
  <c r="G337" i="9"/>
  <c r="G297" i="9"/>
  <c r="G304" i="9"/>
  <c r="G435" i="9"/>
  <c r="G146" i="9"/>
  <c r="G134" i="9"/>
  <c r="G175" i="9"/>
  <c r="G158" i="9"/>
  <c r="G470" i="9"/>
  <c r="G468" i="9"/>
  <c r="G467" i="9"/>
  <c r="G465" i="9"/>
  <c r="G464" i="9"/>
  <c r="G461" i="9"/>
  <c r="G460" i="9"/>
  <c r="G459" i="9"/>
  <c r="G447" i="9"/>
  <c r="G446" i="9"/>
  <c r="G445" i="9"/>
  <c r="G444" i="9"/>
  <c r="G443" i="9"/>
  <c r="G442" i="9"/>
  <c r="G441" i="9"/>
  <c r="G440" i="9"/>
  <c r="G439" i="9"/>
  <c r="G438" i="9"/>
  <c r="G437" i="9"/>
  <c r="H314" i="9"/>
  <c r="H315" i="9"/>
  <c r="H406" i="9"/>
  <c r="H271" i="9"/>
  <c r="H434" i="9"/>
  <c r="H111" i="9"/>
  <c r="H114" i="9"/>
  <c r="H431" i="9"/>
  <c r="H430" i="9"/>
  <c r="H428" i="9"/>
  <c r="H429" i="9"/>
  <c r="H427" i="9"/>
  <c r="H426" i="9"/>
  <c r="H422" i="9"/>
  <c r="H103" i="9"/>
  <c r="H102" i="9"/>
  <c r="H101" i="9"/>
  <c r="H100" i="9"/>
  <c r="H303" i="9"/>
  <c r="H301" i="9"/>
  <c r="H300" i="9"/>
  <c r="H299" i="9"/>
  <c r="H298" i="9"/>
  <c r="H382" i="9"/>
  <c r="H403" i="9"/>
  <c r="H402" i="9"/>
  <c r="H499" i="9"/>
  <c r="H498" i="9"/>
  <c r="H497" i="9"/>
  <c r="H496" i="9"/>
  <c r="H489" i="9"/>
  <c r="H487" i="9"/>
  <c r="H484" i="9"/>
  <c r="H481" i="9"/>
  <c r="H478" i="9"/>
  <c r="H472" i="9"/>
  <c r="H466" i="9"/>
  <c r="H490" i="9"/>
  <c r="H488" i="9"/>
  <c r="H486" i="9"/>
  <c r="H457" i="9"/>
  <c r="H456" i="9"/>
  <c r="H436" i="9"/>
  <c r="H401" i="9"/>
  <c r="H400" i="9"/>
  <c r="H338" i="9"/>
  <c r="H339" i="9"/>
  <c r="H340" i="9"/>
  <c r="H341" i="9"/>
  <c r="H344" i="9"/>
  <c r="H345" i="9"/>
  <c r="H347" i="9"/>
  <c r="H348" i="9"/>
  <c r="H57" i="9"/>
  <c r="H275" i="9"/>
  <c r="H242" i="9"/>
  <c r="H241" i="9"/>
  <c r="H232" i="9"/>
  <c r="H231" i="9"/>
  <c r="H230" i="9"/>
  <c r="H229" i="9"/>
  <c r="H227" i="9"/>
  <c r="H226" i="9"/>
  <c r="H224" i="9"/>
  <c r="H223" i="9"/>
  <c r="H182" i="9"/>
  <c r="H181" i="9"/>
  <c r="H161" i="9"/>
  <c r="H160" i="9"/>
  <c r="H349" i="9"/>
  <c r="H159" i="9"/>
  <c r="H156" i="9"/>
  <c r="H350" i="9"/>
  <c r="H244" i="9"/>
  <c r="H485" i="9"/>
  <c r="H245" i="9"/>
  <c r="H179" i="9"/>
  <c r="H177" i="9"/>
  <c r="H247" i="9"/>
  <c r="H458" i="9"/>
  <c r="H178" i="9"/>
  <c r="H381" i="9"/>
  <c r="H351" i="9"/>
  <c r="H352" i="9"/>
  <c r="H45" i="9"/>
  <c r="H266" i="9"/>
  <c r="H501" i="9"/>
  <c r="H157" i="9"/>
  <c r="H316" i="9"/>
  <c r="H196" i="9"/>
  <c r="H317" i="9"/>
  <c r="H353" i="9"/>
  <c r="H222" i="9"/>
  <c r="H162" i="9"/>
  <c r="H185" i="9"/>
  <c r="H155" i="9"/>
  <c r="H500" i="9"/>
  <c r="H495" i="9"/>
  <c r="H494" i="9"/>
  <c r="H493" i="9"/>
  <c r="H492" i="9"/>
  <c r="H491" i="9"/>
  <c r="H455" i="9"/>
  <c r="H454" i="9"/>
  <c r="H453" i="9"/>
  <c r="H452" i="9"/>
  <c r="H451" i="9"/>
  <c r="H450" i="9"/>
  <c r="H449" i="9"/>
  <c r="H448" i="9"/>
  <c r="H483" i="9"/>
  <c r="H482" i="9"/>
  <c r="H480" i="9"/>
  <c r="H479" i="9"/>
  <c r="H477" i="9"/>
  <c r="H476" i="9"/>
  <c r="H474" i="9"/>
  <c r="H473" i="9"/>
  <c r="H471" i="9"/>
  <c r="H399" i="9"/>
  <c r="H397" i="9"/>
  <c r="H395" i="9"/>
  <c r="H393" i="9"/>
  <c r="H391" i="9"/>
  <c r="H389" i="9"/>
  <c r="H354" i="9"/>
  <c r="H356" i="9"/>
  <c r="H359" i="9"/>
  <c r="H360" i="9"/>
  <c r="H361" i="9"/>
  <c r="H362" i="9"/>
  <c r="H357" i="9"/>
  <c r="H367" i="9"/>
  <c r="H368" i="9"/>
  <c r="H369" i="9"/>
  <c r="H370" i="9"/>
  <c r="H374" i="9"/>
  <c r="H318" i="9"/>
  <c r="H311" i="9"/>
  <c r="H307" i="9"/>
  <c r="H306" i="9"/>
  <c r="H220" i="9"/>
  <c r="H218" i="9"/>
  <c r="H217" i="9"/>
  <c r="H216" i="9"/>
  <c r="H215" i="9"/>
  <c r="H214" i="9"/>
  <c r="H211" i="9"/>
  <c r="H208" i="9"/>
  <c r="H207" i="9"/>
  <c r="H206" i="9"/>
  <c r="H205" i="9"/>
  <c r="H204" i="9"/>
  <c r="H203" i="9"/>
  <c r="H180" i="9"/>
  <c r="H172" i="9"/>
  <c r="H165" i="9"/>
  <c r="H174" i="9"/>
  <c r="H173" i="9"/>
  <c r="H171" i="9"/>
  <c r="H170" i="9"/>
  <c r="H169" i="9"/>
  <c r="H168" i="9"/>
  <c r="H166" i="9"/>
  <c r="H164" i="9"/>
  <c r="H163" i="9"/>
  <c r="H151" i="9"/>
  <c r="H150" i="9"/>
  <c r="H149" i="9"/>
  <c r="H148" i="9"/>
  <c r="H147" i="9"/>
  <c r="H145" i="9"/>
  <c r="H143" i="9"/>
  <c r="H140" i="9"/>
  <c r="H139" i="9"/>
  <c r="H60" i="9"/>
  <c r="H59" i="9"/>
  <c r="H58" i="9"/>
  <c r="H25" i="9"/>
  <c r="H23" i="9"/>
  <c r="H20" i="9"/>
  <c r="H22" i="9"/>
  <c r="H19" i="9"/>
  <c r="H18" i="9"/>
  <c r="H5" i="9"/>
  <c r="H246" i="9"/>
  <c r="H375" i="9"/>
  <c r="H376" i="9"/>
  <c r="H377" i="9"/>
  <c r="H378" i="9"/>
  <c r="H380" i="9"/>
  <c r="H319" i="9"/>
  <c r="H320" i="9"/>
  <c r="H321" i="9"/>
  <c r="H323" i="9"/>
  <c r="H324" i="9"/>
  <c r="H325" i="9"/>
  <c r="H326" i="9"/>
  <c r="H313" i="9"/>
  <c r="H312" i="9"/>
  <c r="H309" i="9"/>
  <c r="H202" i="9"/>
  <c r="H201" i="9"/>
  <c r="H200" i="9"/>
  <c r="H199" i="9"/>
  <c r="H186" i="9"/>
  <c r="H184" i="9"/>
  <c r="H183" i="9"/>
  <c r="H167" i="9"/>
  <c r="H135" i="9"/>
  <c r="H127" i="9"/>
  <c r="H126" i="9"/>
  <c r="H125" i="9"/>
  <c r="H124" i="9"/>
  <c r="H122" i="9"/>
  <c r="H121" i="9"/>
  <c r="H120" i="9"/>
  <c r="H117" i="9"/>
  <c r="H116" i="9"/>
  <c r="H115" i="9"/>
  <c r="H278" i="9"/>
  <c r="H269" i="9"/>
  <c r="H268" i="9"/>
  <c r="H267" i="9"/>
  <c r="H462" i="9"/>
  <c r="H463" i="9"/>
  <c r="H405" i="9"/>
  <c r="H294" i="9"/>
  <c r="H293" i="9"/>
  <c r="H292" i="9"/>
  <c r="H279" i="9"/>
  <c r="H277" i="9"/>
  <c r="H327" i="9"/>
  <c r="H249" i="9"/>
  <c r="H248" i="9"/>
  <c r="H198" i="9"/>
  <c r="H197" i="9"/>
  <c r="H195" i="9"/>
  <c r="H188" i="9"/>
  <c r="H328" i="9"/>
  <c r="H26" i="9"/>
  <c r="H6" i="9"/>
  <c r="H234" i="9"/>
  <c r="H235" i="9"/>
  <c r="H237" i="9"/>
  <c r="H238" i="9"/>
  <c r="H415" i="9"/>
  <c r="H414" i="9"/>
  <c r="H413" i="9"/>
  <c r="H412" i="9"/>
  <c r="H410" i="9"/>
  <c r="H407" i="9"/>
  <c r="H334" i="9"/>
  <c r="H333" i="9"/>
  <c r="H332" i="9"/>
  <c r="H331" i="9"/>
  <c r="H305" i="9"/>
  <c r="H291" i="9"/>
  <c r="H290" i="9"/>
  <c r="H288" i="9"/>
  <c r="H287" i="9"/>
  <c r="H286" i="9"/>
  <c r="H281" i="9"/>
  <c r="H283" i="9"/>
  <c r="H280" i="9"/>
  <c r="H276" i="9"/>
  <c r="H274" i="9"/>
  <c r="H273" i="9"/>
  <c r="H265" i="9"/>
  <c r="H264" i="9"/>
  <c r="H263" i="9"/>
  <c r="H262" i="9"/>
  <c r="H261" i="9"/>
  <c r="H260" i="9"/>
  <c r="H259" i="9"/>
  <c r="H258" i="9"/>
  <c r="H257" i="9"/>
  <c r="H255" i="9"/>
  <c r="H250" i="9"/>
  <c r="H233" i="9"/>
  <c r="H191" i="9"/>
  <c r="H190" i="9"/>
  <c r="H189" i="9"/>
  <c r="H176" i="9"/>
  <c r="H113" i="9"/>
  <c r="H112" i="9"/>
  <c r="H329" i="9"/>
  <c r="H240" i="9"/>
  <c r="H285" i="9"/>
  <c r="H98" i="9"/>
  <c r="H96" i="9"/>
  <c r="H94" i="9"/>
  <c r="H92" i="9"/>
  <c r="H61" i="9"/>
  <c r="H91" i="9"/>
  <c r="H93" i="9"/>
  <c r="H89" i="9"/>
  <c r="H88" i="9"/>
  <c r="H87" i="9"/>
  <c r="H86" i="9"/>
  <c r="H84" i="9"/>
  <c r="H83" i="9"/>
  <c r="H95" i="9"/>
  <c r="H81" i="9"/>
  <c r="H80" i="9"/>
  <c r="H77" i="9"/>
  <c r="H76" i="9"/>
  <c r="H78" i="9"/>
  <c r="H75" i="9"/>
  <c r="H74" i="9"/>
  <c r="H73" i="9"/>
  <c r="H72" i="9"/>
  <c r="H85" i="9"/>
  <c r="H82" i="9"/>
  <c r="H65" i="9"/>
  <c r="H70" i="9"/>
  <c r="H69" i="9"/>
  <c r="H71" i="9"/>
  <c r="H66" i="9"/>
  <c r="H67" i="9"/>
  <c r="H64" i="9"/>
  <c r="H62" i="9"/>
  <c r="H63" i="9"/>
  <c r="H104" i="9"/>
  <c r="H109" i="9"/>
  <c r="H108" i="9"/>
  <c r="H107" i="9"/>
  <c r="H105" i="9"/>
  <c r="H421" i="9"/>
  <c r="H419" i="9"/>
  <c r="H417" i="9"/>
  <c r="H416" i="9"/>
  <c r="H56" i="9"/>
  <c r="H54" i="9"/>
  <c r="H48" i="9"/>
  <c r="H47" i="9"/>
  <c r="H43" i="9"/>
  <c r="H42" i="9"/>
  <c r="H41" i="9"/>
  <c r="H40" i="9"/>
  <c r="H37" i="9"/>
  <c r="H39" i="9"/>
  <c r="H38" i="9"/>
  <c r="H44" i="9"/>
  <c r="H36" i="9"/>
  <c r="H35" i="9"/>
  <c r="H32" i="9"/>
  <c r="H30" i="9"/>
  <c r="H33" i="9"/>
  <c r="H29" i="9"/>
  <c r="H28" i="9"/>
  <c r="H27" i="9"/>
  <c r="H16" i="9"/>
  <c r="H15" i="9"/>
  <c r="H11" i="9"/>
  <c r="H10" i="9"/>
  <c r="H9" i="9"/>
  <c r="H8" i="9"/>
  <c r="H7" i="9"/>
  <c r="H4" i="9"/>
  <c r="H46" i="9"/>
  <c r="H21" i="9"/>
  <c r="H3" i="9"/>
  <c r="H34" i="9"/>
  <c r="H330" i="9"/>
  <c r="H53" i="9"/>
  <c r="H384" i="9"/>
  <c r="H118" i="9"/>
  <c r="H433" i="9"/>
  <c r="H68" i="9"/>
  <c r="H90" i="9"/>
  <c r="H110" i="9"/>
  <c r="H337" i="9"/>
  <c r="H297" i="9"/>
  <c r="H304" i="9"/>
  <c r="H435" i="9"/>
  <c r="H146" i="9"/>
  <c r="H134" i="9"/>
  <c r="H175" i="9"/>
  <c r="H158" i="9"/>
  <c r="H470" i="9"/>
  <c r="H468" i="9"/>
  <c r="H467" i="9"/>
  <c r="H465" i="9"/>
  <c r="H464" i="9"/>
  <c r="H461" i="9"/>
  <c r="H460" i="9"/>
  <c r="H459" i="9"/>
  <c r="H447" i="9"/>
  <c r="H446" i="9"/>
  <c r="H445" i="9"/>
  <c r="H444" i="9"/>
  <c r="H443" i="9"/>
  <c r="H442" i="9"/>
  <c r="H441" i="9"/>
  <c r="H440" i="9"/>
  <c r="H439" i="9"/>
  <c r="H438" i="9"/>
  <c r="H437" i="9"/>
  <c r="I314" i="9"/>
  <c r="I315" i="9"/>
  <c r="I406" i="9"/>
  <c r="I271" i="9"/>
  <c r="I434" i="9"/>
  <c r="I111" i="9"/>
  <c r="I114" i="9"/>
  <c r="I431" i="9"/>
  <c r="I430" i="9"/>
  <c r="I428" i="9"/>
  <c r="I429" i="9"/>
  <c r="I427" i="9"/>
  <c r="I426" i="9"/>
  <c r="I422" i="9"/>
  <c r="I103" i="9"/>
  <c r="I102" i="9"/>
  <c r="I101" i="9"/>
  <c r="I100" i="9"/>
  <c r="I303" i="9"/>
  <c r="I301" i="9"/>
  <c r="I300" i="9"/>
  <c r="I299" i="9"/>
  <c r="I298" i="9"/>
  <c r="I382" i="9"/>
  <c r="I403" i="9"/>
  <c r="I402" i="9"/>
  <c r="I499" i="9"/>
  <c r="I498" i="9"/>
  <c r="I497" i="9"/>
  <c r="I496" i="9"/>
  <c r="I489" i="9"/>
  <c r="I487" i="9"/>
  <c r="I484" i="9"/>
  <c r="I481" i="9"/>
  <c r="I478" i="9"/>
  <c r="I472" i="9"/>
  <c r="I466" i="9"/>
  <c r="I490" i="9"/>
  <c r="I488" i="9"/>
  <c r="I486" i="9"/>
  <c r="I457" i="9"/>
  <c r="I456" i="9"/>
  <c r="I436" i="9"/>
  <c r="I401" i="9"/>
  <c r="I400" i="9"/>
  <c r="I338" i="9"/>
  <c r="I339" i="9"/>
  <c r="I340" i="9"/>
  <c r="I341" i="9"/>
  <c r="I344" i="9"/>
  <c r="I345" i="9"/>
  <c r="I347" i="9"/>
  <c r="I348" i="9"/>
  <c r="I57" i="9"/>
  <c r="I275" i="9"/>
  <c r="I242" i="9"/>
  <c r="I241" i="9"/>
  <c r="I232" i="9"/>
  <c r="I231" i="9"/>
  <c r="I230" i="9"/>
  <c r="I229" i="9"/>
  <c r="I227" i="9"/>
  <c r="I226" i="9"/>
  <c r="I224" i="9"/>
  <c r="I223" i="9"/>
  <c r="I182" i="9"/>
  <c r="I181" i="9"/>
  <c r="I161" i="9"/>
  <c r="I160" i="9"/>
  <c r="I349" i="9"/>
  <c r="I159" i="9"/>
  <c r="I156" i="9"/>
  <c r="I350" i="9"/>
  <c r="I244" i="9"/>
  <c r="I485" i="9"/>
  <c r="I245" i="9"/>
  <c r="I179" i="9"/>
  <c r="I177" i="9"/>
  <c r="I247" i="9"/>
  <c r="I458" i="9"/>
  <c r="I178" i="9"/>
  <c r="I381" i="9"/>
  <c r="I351" i="9"/>
  <c r="I352" i="9"/>
  <c r="I45" i="9"/>
  <c r="I266" i="9"/>
  <c r="I501" i="9"/>
  <c r="I157" i="9"/>
  <c r="I316" i="9"/>
  <c r="I196" i="9"/>
  <c r="I317" i="9"/>
  <c r="I353" i="9"/>
  <c r="I222" i="9"/>
  <c r="I162" i="9"/>
  <c r="I185" i="9"/>
  <c r="I155" i="9"/>
  <c r="I500" i="9"/>
  <c r="I495" i="9"/>
  <c r="I494" i="9"/>
  <c r="I493" i="9"/>
  <c r="I492" i="9"/>
  <c r="I491" i="9"/>
  <c r="I455" i="9"/>
  <c r="I454" i="9"/>
  <c r="I453" i="9"/>
  <c r="I452" i="9"/>
  <c r="I451" i="9"/>
  <c r="I450" i="9"/>
  <c r="I449" i="9"/>
  <c r="I448" i="9"/>
  <c r="I483" i="9"/>
  <c r="I482" i="9"/>
  <c r="I480" i="9"/>
  <c r="I479" i="9"/>
  <c r="I477" i="9"/>
  <c r="I476" i="9"/>
  <c r="I474" i="9"/>
  <c r="I473" i="9"/>
  <c r="I471" i="9"/>
  <c r="I399" i="9"/>
  <c r="I397" i="9"/>
  <c r="I395" i="9"/>
  <c r="I393" i="9"/>
  <c r="I391" i="9"/>
  <c r="I389" i="9"/>
  <c r="I354" i="9"/>
  <c r="I356" i="9"/>
  <c r="I359" i="9"/>
  <c r="I360" i="9"/>
  <c r="I361" i="9"/>
  <c r="I362" i="9"/>
  <c r="I357" i="9"/>
  <c r="I367" i="9"/>
  <c r="I368" i="9"/>
  <c r="I369" i="9"/>
  <c r="I370" i="9"/>
  <c r="I374" i="9"/>
  <c r="I318" i="9"/>
  <c r="I311" i="9"/>
  <c r="I307" i="9"/>
  <c r="I306" i="9"/>
  <c r="I220" i="9"/>
  <c r="I218" i="9"/>
  <c r="I217" i="9"/>
  <c r="I216" i="9"/>
  <c r="I215" i="9"/>
  <c r="I214" i="9"/>
  <c r="I211" i="9"/>
  <c r="I208" i="9"/>
  <c r="I207" i="9"/>
  <c r="I206" i="9"/>
  <c r="I205" i="9"/>
  <c r="I204" i="9"/>
  <c r="I203" i="9"/>
  <c r="I180" i="9"/>
  <c r="I172" i="9"/>
  <c r="I165" i="9"/>
  <c r="I174" i="9"/>
  <c r="I173" i="9"/>
  <c r="I171" i="9"/>
  <c r="I170" i="9"/>
  <c r="I169" i="9"/>
  <c r="I168" i="9"/>
  <c r="I166" i="9"/>
  <c r="I164" i="9"/>
  <c r="I163" i="9"/>
  <c r="I151" i="9"/>
  <c r="I150" i="9"/>
  <c r="I149" i="9"/>
  <c r="I148" i="9"/>
  <c r="I147" i="9"/>
  <c r="I145" i="9"/>
  <c r="I143" i="9"/>
  <c r="I140" i="9"/>
  <c r="I139" i="9"/>
  <c r="I60" i="9"/>
  <c r="I59" i="9"/>
  <c r="I58" i="9"/>
  <c r="I25" i="9"/>
  <c r="I23" i="9"/>
  <c r="I20" i="9"/>
  <c r="I22" i="9"/>
  <c r="I19" i="9"/>
  <c r="I18" i="9"/>
  <c r="I5" i="9"/>
  <c r="I246" i="9"/>
  <c r="I375" i="9"/>
  <c r="I376" i="9"/>
  <c r="I377" i="9"/>
  <c r="I378" i="9"/>
  <c r="I380" i="9"/>
  <c r="I319" i="9"/>
  <c r="I320" i="9"/>
  <c r="I321" i="9"/>
  <c r="I323" i="9"/>
  <c r="I324" i="9"/>
  <c r="I325" i="9"/>
  <c r="I326" i="9"/>
  <c r="I313" i="9"/>
  <c r="I312" i="9"/>
  <c r="I309" i="9"/>
  <c r="I202" i="9"/>
  <c r="I201" i="9"/>
  <c r="I200" i="9"/>
  <c r="I199" i="9"/>
  <c r="I186" i="9"/>
  <c r="I184" i="9"/>
  <c r="I183" i="9"/>
  <c r="I167" i="9"/>
  <c r="I135" i="9"/>
  <c r="I127" i="9"/>
  <c r="I126" i="9"/>
  <c r="I125" i="9"/>
  <c r="I124" i="9"/>
  <c r="I122" i="9"/>
  <c r="I121" i="9"/>
  <c r="I120" i="9"/>
  <c r="I117" i="9"/>
  <c r="I116" i="9"/>
  <c r="I115" i="9"/>
  <c r="I278" i="9"/>
  <c r="I269" i="9"/>
  <c r="I268" i="9"/>
  <c r="I267" i="9"/>
  <c r="I462" i="9"/>
  <c r="I463" i="9"/>
  <c r="I405" i="9"/>
  <c r="I294" i="9"/>
  <c r="I293" i="9"/>
  <c r="I292" i="9"/>
  <c r="I279" i="9"/>
  <c r="I277" i="9"/>
  <c r="I327" i="9"/>
  <c r="I249" i="9"/>
  <c r="I248" i="9"/>
  <c r="I198" i="9"/>
  <c r="I197" i="9"/>
  <c r="I195" i="9"/>
  <c r="I188" i="9"/>
  <c r="I328" i="9"/>
  <c r="I26" i="9"/>
  <c r="I6" i="9"/>
  <c r="I234" i="9"/>
  <c r="I235" i="9"/>
  <c r="I237" i="9"/>
  <c r="I238" i="9"/>
  <c r="I415" i="9"/>
  <c r="I414" i="9"/>
  <c r="I413" i="9"/>
  <c r="I412" i="9"/>
  <c r="I410" i="9"/>
  <c r="I407" i="9"/>
  <c r="I334" i="9"/>
  <c r="I333" i="9"/>
  <c r="I332" i="9"/>
  <c r="I331" i="9"/>
  <c r="I305" i="9"/>
  <c r="I291" i="9"/>
  <c r="I290" i="9"/>
  <c r="I288" i="9"/>
  <c r="I287" i="9"/>
  <c r="I286" i="9"/>
  <c r="I281" i="9"/>
  <c r="I283" i="9"/>
  <c r="I280" i="9"/>
  <c r="I276" i="9"/>
  <c r="I274" i="9"/>
  <c r="I273" i="9"/>
  <c r="I265" i="9"/>
  <c r="I264" i="9"/>
  <c r="I263" i="9"/>
  <c r="I262" i="9"/>
  <c r="I261" i="9"/>
  <c r="I260" i="9"/>
  <c r="I259" i="9"/>
  <c r="I258" i="9"/>
  <c r="I257" i="9"/>
  <c r="I255" i="9"/>
  <c r="I250" i="9"/>
  <c r="I233" i="9"/>
  <c r="I191" i="9"/>
  <c r="I190" i="9"/>
  <c r="I189" i="9"/>
  <c r="I176" i="9"/>
  <c r="I113" i="9"/>
  <c r="I112" i="9"/>
  <c r="I329" i="9"/>
  <c r="I240" i="9"/>
  <c r="I285" i="9"/>
  <c r="I98" i="9"/>
  <c r="I96" i="9"/>
  <c r="I94" i="9"/>
  <c r="I92" i="9"/>
  <c r="I61" i="9"/>
  <c r="I91" i="9"/>
  <c r="I93" i="9"/>
  <c r="I89" i="9"/>
  <c r="I88" i="9"/>
  <c r="I87" i="9"/>
  <c r="I86" i="9"/>
  <c r="I84" i="9"/>
  <c r="I83" i="9"/>
  <c r="I95" i="9"/>
  <c r="I81" i="9"/>
  <c r="I80" i="9"/>
  <c r="I77" i="9"/>
  <c r="I76" i="9"/>
  <c r="I78" i="9"/>
  <c r="I75" i="9"/>
  <c r="I74" i="9"/>
  <c r="I73" i="9"/>
  <c r="I72" i="9"/>
  <c r="I85" i="9"/>
  <c r="I82" i="9"/>
  <c r="I65" i="9"/>
  <c r="I70" i="9"/>
  <c r="I69" i="9"/>
  <c r="I71" i="9"/>
  <c r="I66" i="9"/>
  <c r="I67" i="9"/>
  <c r="I64" i="9"/>
  <c r="I62" i="9"/>
  <c r="I63" i="9"/>
  <c r="I104" i="9"/>
  <c r="I109" i="9"/>
  <c r="I108" i="9"/>
  <c r="I107" i="9"/>
  <c r="I105" i="9"/>
  <c r="I421" i="9"/>
  <c r="I419" i="9"/>
  <c r="I417" i="9"/>
  <c r="I416" i="9"/>
  <c r="I56" i="9"/>
  <c r="I54" i="9"/>
  <c r="I48" i="9"/>
  <c r="I47" i="9"/>
  <c r="I43" i="9"/>
  <c r="I42" i="9"/>
  <c r="I41" i="9"/>
  <c r="I40" i="9"/>
  <c r="I37" i="9"/>
  <c r="I39" i="9"/>
  <c r="I38" i="9"/>
  <c r="I44" i="9"/>
  <c r="I36" i="9"/>
  <c r="I35" i="9"/>
  <c r="I32" i="9"/>
  <c r="I30" i="9"/>
  <c r="I33" i="9"/>
  <c r="I29" i="9"/>
  <c r="I28" i="9"/>
  <c r="I27" i="9"/>
  <c r="I16" i="9"/>
  <c r="I15" i="9"/>
  <c r="I11" i="9"/>
  <c r="I10" i="9"/>
  <c r="I9" i="9"/>
  <c r="I8" i="9"/>
  <c r="I7" i="9"/>
  <c r="I4" i="9"/>
  <c r="I46" i="9"/>
  <c r="I21" i="9"/>
  <c r="I3" i="9"/>
  <c r="I34" i="9"/>
  <c r="I330" i="9"/>
  <c r="I53" i="9"/>
  <c r="I384" i="9"/>
  <c r="I118" i="9"/>
  <c r="I433" i="9"/>
  <c r="I68" i="9"/>
  <c r="I90" i="9"/>
  <c r="I110" i="9"/>
  <c r="I337" i="9"/>
  <c r="I297" i="9"/>
  <c r="I304" i="9"/>
  <c r="I435" i="9"/>
  <c r="I146" i="9"/>
  <c r="I134" i="9"/>
  <c r="I175" i="9"/>
  <c r="I158" i="9"/>
  <c r="I470" i="9"/>
  <c r="I468" i="9"/>
  <c r="I467" i="9"/>
  <c r="I465" i="9"/>
  <c r="I464" i="9"/>
  <c r="I461" i="9"/>
  <c r="I460" i="9"/>
  <c r="I459" i="9"/>
  <c r="I447" i="9"/>
  <c r="I446" i="9"/>
  <c r="I445" i="9"/>
  <c r="I444" i="9"/>
  <c r="I443" i="9"/>
  <c r="I442" i="9"/>
  <c r="I441" i="9"/>
  <c r="I440" i="9"/>
  <c r="I439" i="9"/>
  <c r="I438" i="9"/>
  <c r="I437" i="9"/>
  <c r="J314" i="9"/>
  <c r="J315" i="9"/>
  <c r="J406" i="9"/>
  <c r="J271" i="9"/>
  <c r="J434" i="9"/>
  <c r="J111" i="9"/>
  <c r="J114" i="9"/>
  <c r="J431" i="9"/>
  <c r="J430" i="9"/>
  <c r="J428" i="9"/>
  <c r="J429" i="9"/>
  <c r="J427" i="9"/>
  <c r="J426" i="9"/>
  <c r="J422" i="9"/>
  <c r="J103" i="9"/>
  <c r="J102" i="9"/>
  <c r="J101" i="9"/>
  <c r="J100" i="9"/>
  <c r="J303" i="9"/>
  <c r="J301" i="9"/>
  <c r="J300" i="9"/>
  <c r="J299" i="9"/>
  <c r="J298" i="9"/>
  <c r="J382" i="9"/>
  <c r="J403" i="9"/>
  <c r="J402" i="9"/>
  <c r="J499" i="9"/>
  <c r="J498" i="9"/>
  <c r="J497" i="9"/>
  <c r="J496" i="9"/>
  <c r="J489" i="9"/>
  <c r="J487" i="9"/>
  <c r="J484" i="9"/>
  <c r="J481" i="9"/>
  <c r="J478" i="9"/>
  <c r="J472" i="9"/>
  <c r="J466" i="9"/>
  <c r="J490" i="9"/>
  <c r="J488" i="9"/>
  <c r="J486" i="9"/>
  <c r="J457" i="9"/>
  <c r="J456" i="9"/>
  <c r="J436" i="9"/>
  <c r="J401" i="9"/>
  <c r="J400" i="9"/>
  <c r="J338" i="9"/>
  <c r="J339" i="9"/>
  <c r="J340" i="9"/>
  <c r="J341" i="9"/>
  <c r="J344" i="9"/>
  <c r="J345" i="9"/>
  <c r="J347" i="9"/>
  <c r="J348" i="9"/>
  <c r="J57" i="9"/>
  <c r="J275" i="9"/>
  <c r="J242" i="9"/>
  <c r="J241" i="9"/>
  <c r="J232" i="9"/>
  <c r="J231" i="9"/>
  <c r="J230" i="9"/>
  <c r="J229" i="9"/>
  <c r="J227" i="9"/>
  <c r="J226" i="9"/>
  <c r="J224" i="9"/>
  <c r="J223" i="9"/>
  <c r="J182" i="9"/>
  <c r="J181" i="9"/>
  <c r="J161" i="9"/>
  <c r="J160" i="9"/>
  <c r="J349" i="9"/>
  <c r="J159" i="9"/>
  <c r="J156" i="9"/>
  <c r="J350" i="9"/>
  <c r="J244" i="9"/>
  <c r="J485" i="9"/>
  <c r="J245" i="9"/>
  <c r="J179" i="9"/>
  <c r="J177" i="9"/>
  <c r="J247" i="9"/>
  <c r="J458" i="9"/>
  <c r="J178" i="9"/>
  <c r="J381" i="9"/>
  <c r="J351" i="9"/>
  <c r="J352" i="9"/>
  <c r="J45" i="9"/>
  <c r="J266" i="9"/>
  <c r="J501" i="9"/>
  <c r="J157" i="9"/>
  <c r="J316" i="9"/>
  <c r="J196" i="9"/>
  <c r="J317" i="9"/>
  <c r="J353" i="9"/>
  <c r="J222" i="9"/>
  <c r="J162" i="9"/>
  <c r="J185" i="9"/>
  <c r="J155" i="9"/>
  <c r="J500" i="9"/>
  <c r="J495" i="9"/>
  <c r="J494" i="9"/>
  <c r="J493" i="9"/>
  <c r="J492" i="9"/>
  <c r="J491" i="9"/>
  <c r="J455" i="9"/>
  <c r="J454" i="9"/>
  <c r="J453" i="9"/>
  <c r="J452" i="9"/>
  <c r="J451" i="9"/>
  <c r="J450" i="9"/>
  <c r="J449" i="9"/>
  <c r="J448" i="9"/>
  <c r="J483" i="9"/>
  <c r="J482" i="9"/>
  <c r="J480" i="9"/>
  <c r="J479" i="9"/>
  <c r="J477" i="9"/>
  <c r="J476" i="9"/>
  <c r="J474" i="9"/>
  <c r="J473" i="9"/>
  <c r="J471" i="9"/>
  <c r="J399" i="9"/>
  <c r="J397" i="9"/>
  <c r="J395" i="9"/>
  <c r="J393" i="9"/>
  <c r="J391" i="9"/>
  <c r="J389" i="9"/>
  <c r="J354" i="9"/>
  <c r="J356" i="9"/>
  <c r="J359" i="9"/>
  <c r="J360" i="9"/>
  <c r="J361" i="9"/>
  <c r="J362" i="9"/>
  <c r="J357" i="9"/>
  <c r="J367" i="9"/>
  <c r="J368" i="9"/>
  <c r="J369" i="9"/>
  <c r="J370" i="9"/>
  <c r="J374" i="9"/>
  <c r="J318" i="9"/>
  <c r="J311" i="9"/>
  <c r="J307" i="9"/>
  <c r="J306" i="9"/>
  <c r="J220" i="9"/>
  <c r="J218" i="9"/>
  <c r="J217" i="9"/>
  <c r="J216" i="9"/>
  <c r="J215" i="9"/>
  <c r="J214" i="9"/>
  <c r="J211" i="9"/>
  <c r="J208" i="9"/>
  <c r="J207" i="9"/>
  <c r="J206" i="9"/>
  <c r="J205" i="9"/>
  <c r="J204" i="9"/>
  <c r="J203" i="9"/>
  <c r="J180" i="9"/>
  <c r="J172" i="9"/>
  <c r="J165" i="9"/>
  <c r="J174" i="9"/>
  <c r="J173" i="9"/>
  <c r="J171" i="9"/>
  <c r="J170" i="9"/>
  <c r="J169" i="9"/>
  <c r="J168" i="9"/>
  <c r="J166" i="9"/>
  <c r="J164" i="9"/>
  <c r="J163" i="9"/>
  <c r="J151" i="9"/>
  <c r="J150" i="9"/>
  <c r="J149" i="9"/>
  <c r="J148" i="9"/>
  <c r="J147" i="9"/>
  <c r="J145" i="9"/>
  <c r="J143" i="9"/>
  <c r="J140" i="9"/>
  <c r="J139" i="9"/>
  <c r="J60" i="9"/>
  <c r="J59" i="9"/>
  <c r="J58" i="9"/>
  <c r="J25" i="9"/>
  <c r="J23" i="9"/>
  <c r="J20" i="9"/>
  <c r="J22" i="9"/>
  <c r="J19" i="9"/>
  <c r="J18" i="9"/>
  <c r="J5" i="9"/>
  <c r="J246" i="9"/>
  <c r="J375" i="9"/>
  <c r="J376" i="9"/>
  <c r="J377" i="9"/>
  <c r="J378" i="9"/>
  <c r="J380" i="9"/>
  <c r="J319" i="9"/>
  <c r="J320" i="9"/>
  <c r="J321" i="9"/>
  <c r="J323" i="9"/>
  <c r="J324" i="9"/>
  <c r="J325" i="9"/>
  <c r="J326" i="9"/>
  <c r="J313" i="9"/>
  <c r="J312" i="9"/>
  <c r="J309" i="9"/>
  <c r="J202" i="9"/>
  <c r="J201" i="9"/>
  <c r="J200" i="9"/>
  <c r="J199" i="9"/>
  <c r="J186" i="9"/>
  <c r="J184" i="9"/>
  <c r="J183" i="9"/>
  <c r="J167" i="9"/>
  <c r="J135" i="9"/>
  <c r="J127" i="9"/>
  <c r="J126" i="9"/>
  <c r="J125" i="9"/>
  <c r="J124" i="9"/>
  <c r="J122" i="9"/>
  <c r="J121" i="9"/>
  <c r="J120" i="9"/>
  <c r="J117" i="9"/>
  <c r="J116" i="9"/>
  <c r="J115" i="9"/>
  <c r="J278" i="9"/>
  <c r="J269" i="9"/>
  <c r="J268" i="9"/>
  <c r="J267" i="9"/>
  <c r="J462" i="9"/>
  <c r="J463" i="9"/>
  <c r="J405" i="9"/>
  <c r="J294" i="9"/>
  <c r="J293" i="9"/>
  <c r="J292" i="9"/>
  <c r="J279" i="9"/>
  <c r="J277" i="9"/>
  <c r="J327" i="9"/>
  <c r="J249" i="9"/>
  <c r="J248" i="9"/>
  <c r="J198" i="9"/>
  <c r="J197" i="9"/>
  <c r="J195" i="9"/>
  <c r="J188" i="9"/>
  <c r="J328" i="9"/>
  <c r="J26" i="9"/>
  <c r="J6" i="9"/>
  <c r="J234" i="9"/>
  <c r="J235" i="9"/>
  <c r="J237" i="9"/>
  <c r="J238" i="9"/>
  <c r="J415" i="9"/>
  <c r="J414" i="9"/>
  <c r="J413" i="9"/>
  <c r="J412" i="9"/>
  <c r="J410" i="9"/>
  <c r="J407" i="9"/>
  <c r="J334" i="9"/>
  <c r="J333" i="9"/>
  <c r="J332" i="9"/>
  <c r="J331" i="9"/>
  <c r="J305" i="9"/>
  <c r="J291" i="9"/>
  <c r="J290" i="9"/>
  <c r="J288" i="9"/>
  <c r="J287" i="9"/>
  <c r="J286" i="9"/>
  <c r="J281" i="9"/>
  <c r="J283" i="9"/>
  <c r="J280" i="9"/>
  <c r="J276" i="9"/>
  <c r="J274" i="9"/>
  <c r="J273" i="9"/>
  <c r="J265" i="9"/>
  <c r="J264" i="9"/>
  <c r="J263" i="9"/>
  <c r="J262" i="9"/>
  <c r="J261" i="9"/>
  <c r="J260" i="9"/>
  <c r="J259" i="9"/>
  <c r="J258" i="9"/>
  <c r="J257" i="9"/>
  <c r="J255" i="9"/>
  <c r="J250" i="9"/>
  <c r="J233" i="9"/>
  <c r="J191" i="9"/>
  <c r="J190" i="9"/>
  <c r="J189" i="9"/>
  <c r="J176" i="9"/>
  <c r="J113" i="9"/>
  <c r="J112" i="9"/>
  <c r="J329" i="9"/>
  <c r="J240" i="9"/>
  <c r="J285" i="9"/>
  <c r="J98" i="9"/>
  <c r="J96" i="9"/>
  <c r="J94" i="9"/>
  <c r="J92" i="9"/>
  <c r="J61" i="9"/>
  <c r="J91" i="9"/>
  <c r="J93" i="9"/>
  <c r="J89" i="9"/>
  <c r="J88" i="9"/>
  <c r="J87" i="9"/>
  <c r="J86" i="9"/>
  <c r="J84" i="9"/>
  <c r="J83" i="9"/>
  <c r="J95" i="9"/>
  <c r="J81" i="9"/>
  <c r="J80" i="9"/>
  <c r="J77" i="9"/>
  <c r="J76" i="9"/>
  <c r="J78" i="9"/>
  <c r="J75" i="9"/>
  <c r="J74" i="9"/>
  <c r="J73" i="9"/>
  <c r="J72" i="9"/>
  <c r="J85" i="9"/>
  <c r="J82" i="9"/>
  <c r="J65" i="9"/>
  <c r="J70" i="9"/>
  <c r="J69" i="9"/>
  <c r="J71" i="9"/>
  <c r="J66" i="9"/>
  <c r="J67" i="9"/>
  <c r="J64" i="9"/>
  <c r="J62" i="9"/>
  <c r="J63" i="9"/>
  <c r="J104" i="9"/>
  <c r="J109" i="9"/>
  <c r="J108" i="9"/>
  <c r="J107" i="9"/>
  <c r="J105" i="9"/>
  <c r="J421" i="9"/>
  <c r="J419" i="9"/>
  <c r="J417" i="9"/>
  <c r="J416" i="9"/>
  <c r="J56" i="9"/>
  <c r="J54" i="9"/>
  <c r="J48" i="9"/>
  <c r="J47" i="9"/>
  <c r="J43" i="9"/>
  <c r="J42" i="9"/>
  <c r="J41" i="9"/>
  <c r="J40" i="9"/>
  <c r="J37" i="9"/>
  <c r="J39" i="9"/>
  <c r="J38" i="9"/>
  <c r="J44" i="9"/>
  <c r="J36" i="9"/>
  <c r="J35" i="9"/>
  <c r="J32" i="9"/>
  <c r="J30" i="9"/>
  <c r="J33" i="9"/>
  <c r="J29" i="9"/>
  <c r="J28" i="9"/>
  <c r="J27" i="9"/>
  <c r="J16" i="9"/>
  <c r="J15" i="9"/>
  <c r="J11" i="9"/>
  <c r="J10" i="9"/>
  <c r="J9" i="9"/>
  <c r="J8" i="9"/>
  <c r="J7" i="9"/>
  <c r="J4" i="9"/>
  <c r="J46" i="9"/>
  <c r="J21" i="9"/>
  <c r="J3" i="9"/>
  <c r="J34" i="9"/>
  <c r="J330" i="9"/>
  <c r="J53" i="9"/>
  <c r="J384" i="9"/>
  <c r="J118" i="9"/>
  <c r="J433" i="9"/>
  <c r="J68" i="9"/>
  <c r="J90" i="9"/>
  <c r="J110" i="9"/>
  <c r="J337" i="9"/>
  <c r="J297" i="9"/>
  <c r="J304" i="9"/>
  <c r="J435" i="9"/>
  <c r="J146" i="9"/>
  <c r="J134" i="9"/>
  <c r="J175" i="9"/>
  <c r="J158" i="9"/>
  <c r="J470" i="9"/>
  <c r="J468" i="9"/>
  <c r="J467" i="9"/>
  <c r="J465" i="9"/>
  <c r="J464" i="9"/>
  <c r="J461" i="9"/>
  <c r="J460" i="9"/>
  <c r="J459" i="9"/>
  <c r="J447" i="9"/>
  <c r="J446" i="9"/>
  <c r="J445" i="9"/>
  <c r="J444" i="9"/>
  <c r="J443" i="9"/>
  <c r="J442" i="9"/>
  <c r="J441" i="9"/>
  <c r="J440" i="9"/>
  <c r="J439" i="9"/>
  <c r="J438" i="9"/>
  <c r="J437" i="9"/>
  <c r="K314" i="9"/>
  <c r="K315" i="9"/>
  <c r="K406" i="9"/>
  <c r="K271" i="9"/>
  <c r="K434" i="9"/>
  <c r="K111" i="9"/>
  <c r="K114" i="9"/>
  <c r="K431" i="9"/>
  <c r="K430" i="9"/>
  <c r="K428" i="9"/>
  <c r="K429" i="9"/>
  <c r="K427" i="9"/>
  <c r="K426" i="9"/>
  <c r="K422" i="9"/>
  <c r="K103" i="9"/>
  <c r="K102" i="9"/>
  <c r="K101" i="9"/>
  <c r="K100" i="9"/>
  <c r="K303" i="9"/>
  <c r="K301" i="9"/>
  <c r="K300" i="9"/>
  <c r="K299" i="9"/>
  <c r="K298" i="9"/>
  <c r="K382" i="9"/>
  <c r="K403" i="9"/>
  <c r="K402" i="9"/>
  <c r="K499" i="9"/>
  <c r="K498" i="9"/>
  <c r="K497" i="9"/>
  <c r="K496" i="9"/>
  <c r="K489" i="9"/>
  <c r="K487" i="9"/>
  <c r="K484" i="9"/>
  <c r="K481" i="9"/>
  <c r="K478" i="9"/>
  <c r="K472" i="9"/>
  <c r="K466" i="9"/>
  <c r="K490" i="9"/>
  <c r="K488" i="9"/>
  <c r="K486" i="9"/>
  <c r="K457" i="9"/>
  <c r="K456" i="9"/>
  <c r="K436" i="9"/>
  <c r="K401" i="9"/>
  <c r="K400" i="9"/>
  <c r="K338" i="9"/>
  <c r="K339" i="9"/>
  <c r="K340" i="9"/>
  <c r="K341" i="9"/>
  <c r="K344" i="9"/>
  <c r="K345" i="9"/>
  <c r="K347" i="9"/>
  <c r="K348" i="9"/>
  <c r="K57" i="9"/>
  <c r="K275" i="9"/>
  <c r="K242" i="9"/>
  <c r="K241" i="9"/>
  <c r="K232" i="9"/>
  <c r="K231" i="9"/>
  <c r="K230" i="9"/>
  <c r="K229" i="9"/>
  <c r="K227" i="9"/>
  <c r="K226" i="9"/>
  <c r="K224" i="9"/>
  <c r="K223" i="9"/>
  <c r="K182" i="9"/>
  <c r="K181" i="9"/>
  <c r="K161" i="9"/>
  <c r="K160" i="9"/>
  <c r="K349" i="9"/>
  <c r="K159" i="9"/>
  <c r="K156" i="9"/>
  <c r="K350" i="9"/>
  <c r="K244" i="9"/>
  <c r="K485" i="9"/>
  <c r="K245" i="9"/>
  <c r="K179" i="9"/>
  <c r="K177" i="9"/>
  <c r="K247" i="9"/>
  <c r="K458" i="9"/>
  <c r="K178" i="9"/>
  <c r="K381" i="9"/>
  <c r="K351" i="9"/>
  <c r="K352" i="9"/>
  <c r="K45" i="9"/>
  <c r="K266" i="9"/>
  <c r="K501" i="9"/>
  <c r="K157" i="9"/>
  <c r="K316" i="9"/>
  <c r="K196" i="9"/>
  <c r="K317" i="9"/>
  <c r="K353" i="9"/>
  <c r="K222" i="9"/>
  <c r="K162" i="9"/>
  <c r="K185" i="9"/>
  <c r="K155" i="9"/>
  <c r="K500" i="9"/>
  <c r="K495" i="9"/>
  <c r="K494" i="9"/>
  <c r="K493" i="9"/>
  <c r="K492" i="9"/>
  <c r="K491" i="9"/>
  <c r="K455" i="9"/>
  <c r="K454" i="9"/>
  <c r="K453" i="9"/>
  <c r="K452" i="9"/>
  <c r="K451" i="9"/>
  <c r="K450" i="9"/>
  <c r="K449" i="9"/>
  <c r="K448" i="9"/>
  <c r="K483" i="9"/>
  <c r="K482" i="9"/>
  <c r="K480" i="9"/>
  <c r="K479" i="9"/>
  <c r="K477" i="9"/>
  <c r="K476" i="9"/>
  <c r="K474" i="9"/>
  <c r="K473" i="9"/>
  <c r="K471" i="9"/>
  <c r="K399" i="9"/>
  <c r="K397" i="9"/>
  <c r="K395" i="9"/>
  <c r="K393" i="9"/>
  <c r="K391" i="9"/>
  <c r="K389" i="9"/>
  <c r="K354" i="9"/>
  <c r="K356" i="9"/>
  <c r="K359" i="9"/>
  <c r="K360" i="9"/>
  <c r="K361" i="9"/>
  <c r="K362" i="9"/>
  <c r="K357" i="9"/>
  <c r="K367" i="9"/>
  <c r="K368" i="9"/>
  <c r="K369" i="9"/>
  <c r="K370" i="9"/>
  <c r="K374" i="9"/>
  <c r="K318" i="9"/>
  <c r="K311" i="9"/>
  <c r="K307" i="9"/>
  <c r="K306" i="9"/>
  <c r="K220" i="9"/>
  <c r="K218" i="9"/>
  <c r="K217" i="9"/>
  <c r="K216" i="9"/>
  <c r="K215" i="9"/>
  <c r="K214" i="9"/>
  <c r="K211" i="9"/>
  <c r="K208" i="9"/>
  <c r="K207" i="9"/>
  <c r="K206" i="9"/>
  <c r="K205" i="9"/>
  <c r="K204" i="9"/>
  <c r="K203" i="9"/>
  <c r="K180" i="9"/>
  <c r="K172" i="9"/>
  <c r="K165" i="9"/>
  <c r="K174" i="9"/>
  <c r="K173" i="9"/>
  <c r="K171" i="9"/>
  <c r="K170" i="9"/>
  <c r="K169" i="9"/>
  <c r="K168" i="9"/>
  <c r="K166" i="9"/>
  <c r="K164" i="9"/>
  <c r="K163" i="9"/>
  <c r="K151" i="9"/>
  <c r="K150" i="9"/>
  <c r="K149" i="9"/>
  <c r="K148" i="9"/>
  <c r="K147" i="9"/>
  <c r="K145" i="9"/>
  <c r="K143" i="9"/>
  <c r="K140" i="9"/>
  <c r="K139" i="9"/>
  <c r="K60" i="9"/>
  <c r="K59" i="9"/>
  <c r="K58" i="9"/>
  <c r="K25" i="9"/>
  <c r="K23" i="9"/>
  <c r="K20" i="9"/>
  <c r="K22" i="9"/>
  <c r="K19" i="9"/>
  <c r="K18" i="9"/>
  <c r="K5" i="9"/>
  <c r="K246" i="9"/>
  <c r="K375" i="9"/>
  <c r="K376" i="9"/>
  <c r="K377" i="9"/>
  <c r="K378" i="9"/>
  <c r="K380" i="9"/>
  <c r="K319" i="9"/>
  <c r="K320" i="9"/>
  <c r="K321" i="9"/>
  <c r="K323" i="9"/>
  <c r="K324" i="9"/>
  <c r="K325" i="9"/>
  <c r="K326" i="9"/>
  <c r="K313" i="9"/>
  <c r="K312" i="9"/>
  <c r="K309" i="9"/>
  <c r="K202" i="9"/>
  <c r="K201" i="9"/>
  <c r="K200" i="9"/>
  <c r="K199" i="9"/>
  <c r="K186" i="9"/>
  <c r="K184" i="9"/>
  <c r="K183" i="9"/>
  <c r="K167" i="9"/>
  <c r="K135" i="9"/>
  <c r="K127" i="9"/>
  <c r="K126" i="9"/>
  <c r="K125" i="9"/>
  <c r="K124" i="9"/>
  <c r="K122" i="9"/>
  <c r="K121" i="9"/>
  <c r="K120" i="9"/>
  <c r="K117" i="9"/>
  <c r="K116" i="9"/>
  <c r="K115" i="9"/>
  <c r="K278" i="9"/>
  <c r="K269" i="9"/>
  <c r="K268" i="9"/>
  <c r="K267" i="9"/>
  <c r="K462" i="9"/>
  <c r="K463" i="9"/>
  <c r="K405" i="9"/>
  <c r="K294" i="9"/>
  <c r="K293" i="9"/>
  <c r="K292" i="9"/>
  <c r="K279" i="9"/>
  <c r="K277" i="9"/>
  <c r="K327" i="9"/>
  <c r="K249" i="9"/>
  <c r="K248" i="9"/>
  <c r="K198" i="9"/>
  <c r="K197" i="9"/>
  <c r="K195" i="9"/>
  <c r="K188" i="9"/>
  <c r="K328" i="9"/>
  <c r="K26" i="9"/>
  <c r="K6" i="9"/>
  <c r="K234" i="9"/>
  <c r="K235" i="9"/>
  <c r="K237" i="9"/>
  <c r="K238" i="9"/>
  <c r="K415" i="9"/>
  <c r="K414" i="9"/>
  <c r="K413" i="9"/>
  <c r="K412" i="9"/>
  <c r="K410" i="9"/>
  <c r="K407" i="9"/>
  <c r="K334" i="9"/>
  <c r="K333" i="9"/>
  <c r="K332" i="9"/>
  <c r="K331" i="9"/>
  <c r="K305" i="9"/>
  <c r="K291" i="9"/>
  <c r="K290" i="9"/>
  <c r="K288" i="9"/>
  <c r="K287" i="9"/>
  <c r="K286" i="9"/>
  <c r="K281" i="9"/>
  <c r="K283" i="9"/>
  <c r="K280" i="9"/>
  <c r="K276" i="9"/>
  <c r="K274" i="9"/>
  <c r="K273" i="9"/>
  <c r="K265" i="9"/>
  <c r="K264" i="9"/>
  <c r="K263" i="9"/>
  <c r="K262" i="9"/>
  <c r="K261" i="9"/>
  <c r="K260" i="9"/>
  <c r="K259" i="9"/>
  <c r="K258" i="9"/>
  <c r="K257" i="9"/>
  <c r="K255" i="9"/>
  <c r="K250" i="9"/>
  <c r="K233" i="9"/>
  <c r="K191" i="9"/>
  <c r="K190" i="9"/>
  <c r="K189" i="9"/>
  <c r="K176" i="9"/>
  <c r="K113" i="9"/>
  <c r="K112" i="9"/>
  <c r="K329" i="9"/>
  <c r="K240" i="9"/>
  <c r="K285" i="9"/>
  <c r="K98" i="9"/>
  <c r="K96" i="9"/>
  <c r="K94" i="9"/>
  <c r="K92" i="9"/>
  <c r="K61" i="9"/>
  <c r="K91" i="9"/>
  <c r="K93" i="9"/>
  <c r="K89" i="9"/>
  <c r="K88" i="9"/>
  <c r="K87" i="9"/>
  <c r="K86" i="9"/>
  <c r="K84" i="9"/>
  <c r="K83" i="9"/>
  <c r="K95" i="9"/>
  <c r="K81" i="9"/>
  <c r="K80" i="9"/>
  <c r="K77" i="9"/>
  <c r="K76" i="9"/>
  <c r="K78" i="9"/>
  <c r="K75" i="9"/>
  <c r="K74" i="9"/>
  <c r="K73" i="9"/>
  <c r="K72" i="9"/>
  <c r="K85" i="9"/>
  <c r="K82" i="9"/>
  <c r="K65" i="9"/>
  <c r="K70" i="9"/>
  <c r="K69" i="9"/>
  <c r="K71" i="9"/>
  <c r="K66" i="9"/>
  <c r="K67" i="9"/>
  <c r="K64" i="9"/>
  <c r="K62" i="9"/>
  <c r="K63" i="9"/>
  <c r="K104" i="9"/>
  <c r="K109" i="9"/>
  <c r="K108" i="9"/>
  <c r="K107" i="9"/>
  <c r="K105" i="9"/>
  <c r="K421" i="9"/>
  <c r="K419" i="9"/>
  <c r="K417" i="9"/>
  <c r="K416" i="9"/>
  <c r="K56" i="9"/>
  <c r="K54" i="9"/>
  <c r="K48" i="9"/>
  <c r="K47" i="9"/>
  <c r="K43" i="9"/>
  <c r="K42" i="9"/>
  <c r="K41" i="9"/>
  <c r="K40" i="9"/>
  <c r="K37" i="9"/>
  <c r="K39" i="9"/>
  <c r="K38" i="9"/>
  <c r="K44" i="9"/>
  <c r="K36" i="9"/>
  <c r="K35" i="9"/>
  <c r="K32" i="9"/>
  <c r="K30" i="9"/>
  <c r="K33" i="9"/>
  <c r="K29" i="9"/>
  <c r="K28" i="9"/>
  <c r="K27" i="9"/>
  <c r="K16" i="9"/>
  <c r="K15" i="9"/>
  <c r="K11" i="9"/>
  <c r="K10" i="9"/>
  <c r="K9" i="9"/>
  <c r="K8" i="9"/>
  <c r="K7" i="9"/>
  <c r="K4" i="9"/>
  <c r="K46" i="9"/>
  <c r="K21" i="9"/>
  <c r="K3" i="9"/>
  <c r="K34" i="9"/>
  <c r="K330" i="9"/>
  <c r="K53" i="9"/>
  <c r="K384" i="9"/>
  <c r="K118" i="9"/>
  <c r="K433" i="9"/>
  <c r="K68" i="9"/>
  <c r="K90" i="9"/>
  <c r="K110" i="9"/>
  <c r="K337" i="9"/>
  <c r="K297" i="9"/>
  <c r="K304" i="9"/>
  <c r="K435" i="9"/>
  <c r="K146" i="9"/>
  <c r="K134" i="9"/>
  <c r="K175" i="9"/>
  <c r="K158" i="9"/>
  <c r="K470" i="9"/>
  <c r="K468" i="9"/>
  <c r="K467" i="9"/>
  <c r="K465" i="9"/>
  <c r="K464" i="9"/>
  <c r="K461" i="9"/>
  <c r="K460" i="9"/>
  <c r="K459" i="9"/>
  <c r="K447" i="9"/>
  <c r="K446" i="9"/>
  <c r="K445" i="9"/>
  <c r="K444" i="9"/>
  <c r="K443" i="9"/>
  <c r="K442" i="9"/>
  <c r="K441" i="9"/>
  <c r="K440" i="9"/>
  <c r="K439" i="9"/>
  <c r="K438" i="9"/>
  <c r="K437" i="9"/>
  <c r="L314" i="9"/>
  <c r="L315" i="9"/>
  <c r="L406" i="9"/>
  <c r="L271" i="9"/>
  <c r="L434" i="9"/>
  <c r="L111" i="9"/>
  <c r="L114" i="9"/>
  <c r="L431" i="9"/>
  <c r="L430" i="9"/>
  <c r="L428" i="9"/>
  <c r="L429" i="9"/>
  <c r="L427" i="9"/>
  <c r="L426" i="9"/>
  <c r="L422" i="9"/>
  <c r="L103" i="9"/>
  <c r="L102" i="9"/>
  <c r="L101" i="9"/>
  <c r="L100" i="9"/>
  <c r="L303" i="9"/>
  <c r="L301" i="9"/>
  <c r="L300" i="9"/>
  <c r="L299" i="9"/>
  <c r="L298" i="9"/>
  <c r="L382" i="9"/>
  <c r="L403" i="9"/>
  <c r="L402" i="9"/>
  <c r="L499" i="9"/>
  <c r="L498" i="9"/>
  <c r="L497" i="9"/>
  <c r="L496" i="9"/>
  <c r="L489" i="9"/>
  <c r="L487" i="9"/>
  <c r="L484" i="9"/>
  <c r="L481" i="9"/>
  <c r="L478" i="9"/>
  <c r="L472" i="9"/>
  <c r="L466" i="9"/>
  <c r="L490" i="9"/>
  <c r="L488" i="9"/>
  <c r="L486" i="9"/>
  <c r="L457" i="9"/>
  <c r="L456" i="9"/>
  <c r="L436" i="9"/>
  <c r="L401" i="9"/>
  <c r="L400" i="9"/>
  <c r="L338" i="9"/>
  <c r="L339" i="9"/>
  <c r="L340" i="9"/>
  <c r="L341" i="9"/>
  <c r="L344" i="9"/>
  <c r="L345" i="9"/>
  <c r="L347" i="9"/>
  <c r="L348" i="9"/>
  <c r="L57" i="9"/>
  <c r="L275" i="9"/>
  <c r="L242" i="9"/>
  <c r="L241" i="9"/>
  <c r="L232" i="9"/>
  <c r="L231" i="9"/>
  <c r="L230" i="9"/>
  <c r="L229" i="9"/>
  <c r="L227" i="9"/>
  <c r="L226" i="9"/>
  <c r="L224" i="9"/>
  <c r="L223" i="9"/>
  <c r="L182" i="9"/>
  <c r="L181" i="9"/>
  <c r="L161" i="9"/>
  <c r="L160" i="9"/>
  <c r="L349" i="9"/>
  <c r="L159" i="9"/>
  <c r="L156" i="9"/>
  <c r="L350" i="9"/>
  <c r="L244" i="9"/>
  <c r="L485" i="9"/>
  <c r="L245" i="9"/>
  <c r="L179" i="9"/>
  <c r="L177" i="9"/>
  <c r="L247" i="9"/>
  <c r="L458" i="9"/>
  <c r="L178" i="9"/>
  <c r="L381" i="9"/>
  <c r="L351" i="9"/>
  <c r="L352" i="9"/>
  <c r="L45" i="9"/>
  <c r="L266" i="9"/>
  <c r="L501" i="9"/>
  <c r="L157" i="9"/>
  <c r="L316" i="9"/>
  <c r="L196" i="9"/>
  <c r="L317" i="9"/>
  <c r="L353" i="9"/>
  <c r="L222" i="9"/>
  <c r="L162" i="9"/>
  <c r="L185" i="9"/>
  <c r="L155" i="9"/>
  <c r="L500" i="9"/>
  <c r="L495" i="9"/>
  <c r="L494" i="9"/>
  <c r="L493" i="9"/>
  <c r="L492" i="9"/>
  <c r="L491" i="9"/>
  <c r="L455" i="9"/>
  <c r="L454" i="9"/>
  <c r="L453" i="9"/>
  <c r="L452" i="9"/>
  <c r="L451" i="9"/>
  <c r="L450" i="9"/>
  <c r="L449" i="9"/>
  <c r="L448" i="9"/>
  <c r="L483" i="9"/>
  <c r="L482" i="9"/>
  <c r="L480" i="9"/>
  <c r="L479" i="9"/>
  <c r="L477" i="9"/>
  <c r="L476" i="9"/>
  <c r="L474" i="9"/>
  <c r="L473" i="9"/>
  <c r="L471" i="9"/>
  <c r="L399" i="9"/>
  <c r="L397" i="9"/>
  <c r="L395" i="9"/>
  <c r="L393" i="9"/>
  <c r="L391" i="9"/>
  <c r="L389" i="9"/>
  <c r="L354" i="9"/>
  <c r="L356" i="9"/>
  <c r="L359" i="9"/>
  <c r="L360" i="9"/>
  <c r="L361" i="9"/>
  <c r="L362" i="9"/>
  <c r="L357" i="9"/>
  <c r="L367" i="9"/>
  <c r="L368" i="9"/>
  <c r="L369" i="9"/>
  <c r="L370" i="9"/>
  <c r="L374" i="9"/>
  <c r="L318" i="9"/>
  <c r="L311" i="9"/>
  <c r="L307" i="9"/>
  <c r="L306" i="9"/>
  <c r="L220" i="9"/>
  <c r="L218" i="9"/>
  <c r="L217" i="9"/>
  <c r="L216" i="9"/>
  <c r="L215" i="9"/>
  <c r="L214" i="9"/>
  <c r="L211" i="9"/>
  <c r="L208" i="9"/>
  <c r="L207" i="9"/>
  <c r="L206" i="9"/>
  <c r="L205" i="9"/>
  <c r="L204" i="9"/>
  <c r="L203" i="9"/>
  <c r="L180" i="9"/>
  <c r="L172" i="9"/>
  <c r="L165" i="9"/>
  <c r="L174" i="9"/>
  <c r="L173" i="9"/>
  <c r="L171" i="9"/>
  <c r="L170" i="9"/>
  <c r="L169" i="9"/>
  <c r="L168" i="9"/>
  <c r="L166" i="9"/>
  <c r="L164" i="9"/>
  <c r="L163" i="9"/>
  <c r="L151" i="9"/>
  <c r="L150" i="9"/>
  <c r="L149" i="9"/>
  <c r="L148" i="9"/>
  <c r="L147" i="9"/>
  <c r="L145" i="9"/>
  <c r="L143" i="9"/>
  <c r="L140" i="9"/>
  <c r="L139" i="9"/>
  <c r="L60" i="9"/>
  <c r="L59" i="9"/>
  <c r="L58" i="9"/>
  <c r="L25" i="9"/>
  <c r="L23" i="9"/>
  <c r="L20" i="9"/>
  <c r="L22" i="9"/>
  <c r="L19" i="9"/>
  <c r="L18" i="9"/>
  <c r="L5" i="9"/>
  <c r="L246" i="9"/>
  <c r="L375" i="9"/>
  <c r="L376" i="9"/>
  <c r="L377" i="9"/>
  <c r="L378" i="9"/>
  <c r="L380" i="9"/>
  <c r="L319" i="9"/>
  <c r="L320" i="9"/>
  <c r="L321" i="9"/>
  <c r="L323" i="9"/>
  <c r="L324" i="9"/>
  <c r="L325" i="9"/>
  <c r="L326" i="9"/>
  <c r="L313" i="9"/>
  <c r="L312" i="9"/>
  <c r="L309" i="9"/>
  <c r="L202" i="9"/>
  <c r="L201" i="9"/>
  <c r="L200" i="9"/>
  <c r="L199" i="9"/>
  <c r="L186" i="9"/>
  <c r="L184" i="9"/>
  <c r="L183" i="9"/>
  <c r="L167" i="9"/>
  <c r="L135" i="9"/>
  <c r="L127" i="9"/>
  <c r="L126" i="9"/>
  <c r="L125" i="9"/>
  <c r="L124" i="9"/>
  <c r="L122" i="9"/>
  <c r="L121" i="9"/>
  <c r="L120" i="9"/>
  <c r="L117" i="9"/>
  <c r="L116" i="9"/>
  <c r="L115" i="9"/>
  <c r="L278" i="9"/>
  <c r="L269" i="9"/>
  <c r="L268" i="9"/>
  <c r="L267" i="9"/>
  <c r="L462" i="9"/>
  <c r="L463" i="9"/>
  <c r="L405" i="9"/>
  <c r="L294" i="9"/>
  <c r="L293" i="9"/>
  <c r="L292" i="9"/>
  <c r="L279" i="9"/>
  <c r="L277" i="9"/>
  <c r="L327" i="9"/>
  <c r="L249" i="9"/>
  <c r="L248" i="9"/>
  <c r="L198" i="9"/>
  <c r="L197" i="9"/>
  <c r="L195" i="9"/>
  <c r="L188" i="9"/>
  <c r="L328" i="9"/>
  <c r="L26" i="9"/>
  <c r="L6" i="9"/>
  <c r="L234" i="9"/>
  <c r="L235" i="9"/>
  <c r="L237" i="9"/>
  <c r="L238" i="9"/>
  <c r="L415" i="9"/>
  <c r="L414" i="9"/>
  <c r="L413" i="9"/>
  <c r="L412" i="9"/>
  <c r="L410" i="9"/>
  <c r="L407" i="9"/>
  <c r="L334" i="9"/>
  <c r="L333" i="9"/>
  <c r="L332" i="9"/>
  <c r="L331" i="9"/>
  <c r="L305" i="9"/>
  <c r="L291" i="9"/>
  <c r="L290" i="9"/>
  <c r="L288" i="9"/>
  <c r="L287" i="9"/>
  <c r="L286" i="9"/>
  <c r="L281" i="9"/>
  <c r="L283" i="9"/>
  <c r="L280" i="9"/>
  <c r="L276" i="9"/>
  <c r="L274" i="9"/>
  <c r="L273" i="9"/>
  <c r="L265" i="9"/>
  <c r="L264" i="9"/>
  <c r="L263" i="9"/>
  <c r="L262" i="9"/>
  <c r="L261" i="9"/>
  <c r="L260" i="9"/>
  <c r="L259" i="9"/>
  <c r="L258" i="9"/>
  <c r="L257" i="9"/>
  <c r="L255" i="9"/>
  <c r="L250" i="9"/>
  <c r="L233" i="9"/>
  <c r="L191" i="9"/>
  <c r="L190" i="9"/>
  <c r="L189" i="9"/>
  <c r="L176" i="9"/>
  <c r="L113" i="9"/>
  <c r="L112" i="9"/>
  <c r="L329" i="9"/>
  <c r="L240" i="9"/>
  <c r="L285" i="9"/>
  <c r="L98" i="9"/>
  <c r="L96" i="9"/>
  <c r="L94" i="9"/>
  <c r="L92" i="9"/>
  <c r="L61" i="9"/>
  <c r="L91" i="9"/>
  <c r="L93" i="9"/>
  <c r="L89" i="9"/>
  <c r="L88" i="9"/>
  <c r="L87" i="9"/>
  <c r="L86" i="9"/>
  <c r="L84" i="9"/>
  <c r="L83" i="9"/>
  <c r="L95" i="9"/>
  <c r="L81" i="9"/>
  <c r="L80" i="9"/>
  <c r="L77" i="9"/>
  <c r="L78" i="9"/>
  <c r="L75" i="9"/>
  <c r="L74" i="9"/>
  <c r="L73" i="9"/>
  <c r="L72" i="9"/>
  <c r="L85" i="9"/>
  <c r="L82" i="9"/>
  <c r="L65" i="9"/>
  <c r="L70" i="9"/>
  <c r="L69" i="9"/>
  <c r="L71" i="9"/>
  <c r="L66" i="9"/>
  <c r="L67" i="9"/>
  <c r="L64" i="9"/>
  <c r="L62" i="9"/>
  <c r="L63" i="9"/>
  <c r="L104" i="9"/>
  <c r="L109" i="9"/>
  <c r="L108" i="9"/>
  <c r="L107" i="9"/>
  <c r="L105" i="9"/>
  <c r="L421" i="9"/>
  <c r="L419" i="9"/>
  <c r="L417" i="9"/>
  <c r="L416" i="9"/>
  <c r="L56" i="9"/>
  <c r="L54" i="9"/>
  <c r="L48" i="9"/>
  <c r="L47" i="9"/>
  <c r="L43" i="9"/>
  <c r="L42" i="9"/>
  <c r="L41" i="9"/>
  <c r="L40" i="9"/>
  <c r="L37" i="9"/>
  <c r="L39" i="9"/>
  <c r="L38" i="9"/>
  <c r="L44" i="9"/>
  <c r="L36" i="9"/>
  <c r="L35" i="9"/>
  <c r="L32" i="9"/>
  <c r="L30" i="9"/>
  <c r="L33" i="9"/>
  <c r="L29" i="9"/>
  <c r="L28" i="9"/>
  <c r="L27" i="9"/>
  <c r="L16" i="9"/>
  <c r="L15" i="9"/>
  <c r="L11" i="9"/>
  <c r="L10" i="9"/>
  <c r="L9" i="9"/>
  <c r="L8" i="9"/>
  <c r="L7" i="9"/>
  <c r="L4" i="9"/>
  <c r="L46" i="9"/>
  <c r="L21" i="9"/>
  <c r="L3" i="9"/>
  <c r="L34" i="9"/>
  <c r="L330" i="9"/>
  <c r="L53" i="9"/>
  <c r="L384" i="9"/>
  <c r="L118" i="9"/>
  <c r="L433" i="9"/>
  <c r="L68" i="9"/>
  <c r="L90" i="9"/>
  <c r="L110" i="9"/>
  <c r="L337" i="9"/>
  <c r="L297" i="9"/>
  <c r="L304" i="9"/>
  <c r="L435" i="9"/>
  <c r="L146" i="9"/>
  <c r="L134" i="9"/>
  <c r="L175" i="9"/>
  <c r="L158" i="9"/>
  <c r="L470" i="9"/>
  <c r="L468" i="9"/>
  <c r="L467" i="9"/>
  <c r="L465" i="9"/>
  <c r="L464" i="9"/>
  <c r="L461" i="9"/>
  <c r="L460" i="9"/>
  <c r="L459" i="9"/>
  <c r="L447" i="9"/>
  <c r="L446" i="9"/>
  <c r="L445" i="9"/>
  <c r="L444" i="9"/>
  <c r="L443" i="9"/>
  <c r="L442" i="9"/>
  <c r="L441" i="9"/>
  <c r="L440" i="9"/>
  <c r="L439" i="9"/>
  <c r="L438" i="9"/>
  <c r="L437" i="9"/>
  <c r="M314" i="9"/>
  <c r="M315" i="9"/>
  <c r="M406" i="9"/>
  <c r="M271" i="9"/>
  <c r="M434" i="9"/>
  <c r="M111" i="9"/>
  <c r="M114" i="9"/>
  <c r="M431" i="9"/>
  <c r="M430" i="9"/>
  <c r="M428" i="9"/>
  <c r="M429" i="9"/>
  <c r="M427" i="9"/>
  <c r="M426" i="9"/>
  <c r="M422" i="9"/>
  <c r="M103" i="9"/>
  <c r="M102" i="9"/>
  <c r="M101" i="9"/>
  <c r="M100" i="9"/>
  <c r="M303" i="9"/>
  <c r="M301" i="9"/>
  <c r="M300" i="9"/>
  <c r="M299" i="9"/>
  <c r="M298" i="9"/>
  <c r="M382" i="9"/>
  <c r="M403" i="9"/>
  <c r="M402" i="9"/>
  <c r="M499" i="9"/>
  <c r="M498" i="9"/>
  <c r="M497" i="9"/>
  <c r="M496" i="9"/>
  <c r="M489" i="9"/>
  <c r="M487" i="9"/>
  <c r="M484" i="9"/>
  <c r="M481" i="9"/>
  <c r="M478" i="9"/>
  <c r="M472" i="9"/>
  <c r="M466" i="9"/>
  <c r="M490" i="9"/>
  <c r="M488" i="9"/>
  <c r="M486" i="9"/>
  <c r="M457" i="9"/>
  <c r="M456" i="9"/>
  <c r="M436" i="9"/>
  <c r="M401" i="9"/>
  <c r="M400" i="9"/>
  <c r="M338" i="9"/>
  <c r="M339" i="9"/>
  <c r="M340" i="9"/>
  <c r="M341" i="9"/>
  <c r="M344" i="9"/>
  <c r="M345" i="9"/>
  <c r="M347" i="9"/>
  <c r="M348" i="9"/>
  <c r="M57" i="9"/>
  <c r="M275" i="9"/>
  <c r="M242" i="9"/>
  <c r="M241" i="9"/>
  <c r="M232" i="9"/>
  <c r="M231" i="9"/>
  <c r="M230" i="9"/>
  <c r="M229" i="9"/>
  <c r="M227" i="9"/>
  <c r="M226" i="9"/>
  <c r="M224" i="9"/>
  <c r="M223" i="9"/>
  <c r="M182" i="9"/>
  <c r="M181" i="9"/>
  <c r="M161" i="9"/>
  <c r="M160" i="9"/>
  <c r="M349" i="9"/>
  <c r="M159" i="9"/>
  <c r="M156" i="9"/>
  <c r="M350" i="9"/>
  <c r="M244" i="9"/>
  <c r="M485" i="9"/>
  <c r="M245" i="9"/>
  <c r="M179" i="9"/>
  <c r="M177" i="9"/>
  <c r="M247" i="9"/>
  <c r="M458" i="9"/>
  <c r="M178" i="9"/>
  <c r="M381" i="9"/>
  <c r="M351" i="9"/>
  <c r="M352" i="9"/>
  <c r="M45" i="9"/>
  <c r="M266" i="9"/>
  <c r="M501" i="9"/>
  <c r="M157" i="9"/>
  <c r="M316" i="9"/>
  <c r="M196" i="9"/>
  <c r="M317" i="9"/>
  <c r="M353" i="9"/>
  <c r="M222" i="9"/>
  <c r="M162" i="9"/>
  <c r="M185" i="9"/>
  <c r="M155" i="9"/>
  <c r="M500" i="9"/>
  <c r="M495" i="9"/>
  <c r="M494" i="9"/>
  <c r="M493" i="9"/>
  <c r="M492" i="9"/>
  <c r="M491" i="9"/>
  <c r="M455" i="9"/>
  <c r="M454" i="9"/>
  <c r="M453" i="9"/>
  <c r="M452" i="9"/>
  <c r="M451" i="9"/>
  <c r="M450" i="9"/>
  <c r="M449" i="9"/>
  <c r="M448" i="9"/>
  <c r="M483" i="9"/>
  <c r="M482" i="9"/>
  <c r="M480" i="9"/>
  <c r="M479" i="9"/>
  <c r="M477" i="9"/>
  <c r="M476" i="9"/>
  <c r="M474" i="9"/>
  <c r="M473" i="9"/>
  <c r="M471" i="9"/>
  <c r="M399" i="9"/>
  <c r="M397" i="9"/>
  <c r="M395" i="9"/>
  <c r="M393" i="9"/>
  <c r="M391" i="9"/>
  <c r="M389" i="9"/>
  <c r="M354" i="9"/>
  <c r="M356" i="9"/>
  <c r="M359" i="9"/>
  <c r="M360" i="9"/>
  <c r="M361" i="9"/>
  <c r="M362" i="9"/>
  <c r="M357" i="9"/>
  <c r="M367" i="9"/>
  <c r="M368" i="9"/>
  <c r="M369" i="9"/>
  <c r="M370" i="9"/>
  <c r="M374" i="9"/>
  <c r="M318" i="9"/>
  <c r="M311" i="9"/>
  <c r="M307" i="9"/>
  <c r="M306" i="9"/>
  <c r="M220" i="9"/>
  <c r="M218" i="9"/>
  <c r="M217" i="9"/>
  <c r="M216" i="9"/>
  <c r="M215" i="9"/>
  <c r="M214" i="9"/>
  <c r="M211" i="9"/>
  <c r="M208" i="9"/>
  <c r="M207" i="9"/>
  <c r="M206" i="9"/>
  <c r="M205" i="9"/>
  <c r="M204" i="9"/>
  <c r="M203" i="9"/>
  <c r="M180" i="9"/>
  <c r="M172" i="9"/>
  <c r="M165" i="9"/>
  <c r="M174" i="9"/>
  <c r="M173" i="9"/>
  <c r="M171" i="9"/>
  <c r="M170" i="9"/>
  <c r="M169" i="9"/>
  <c r="M168" i="9"/>
  <c r="M166" i="9"/>
  <c r="M164" i="9"/>
  <c r="M163" i="9"/>
  <c r="M151" i="9"/>
  <c r="M150" i="9"/>
  <c r="M149" i="9"/>
  <c r="M148" i="9"/>
  <c r="M147" i="9"/>
  <c r="M145" i="9"/>
  <c r="M143" i="9"/>
  <c r="M140" i="9"/>
  <c r="M139" i="9"/>
  <c r="M60" i="9"/>
  <c r="M59" i="9"/>
  <c r="M58" i="9"/>
  <c r="M25" i="9"/>
  <c r="M23" i="9"/>
  <c r="M20" i="9"/>
  <c r="M22" i="9"/>
  <c r="M19" i="9"/>
  <c r="M18" i="9"/>
  <c r="M5" i="9"/>
  <c r="M246" i="9"/>
  <c r="M375" i="9"/>
  <c r="M376" i="9"/>
  <c r="M377" i="9"/>
  <c r="M378" i="9"/>
  <c r="M380" i="9"/>
  <c r="M319" i="9"/>
  <c r="M320" i="9"/>
  <c r="M321" i="9"/>
  <c r="M323" i="9"/>
  <c r="M324" i="9"/>
  <c r="M325" i="9"/>
  <c r="M326" i="9"/>
  <c r="M313" i="9"/>
  <c r="M312" i="9"/>
  <c r="M309" i="9"/>
  <c r="M202" i="9"/>
  <c r="M201" i="9"/>
  <c r="M200" i="9"/>
  <c r="M199" i="9"/>
  <c r="M186" i="9"/>
  <c r="M184" i="9"/>
  <c r="M183" i="9"/>
  <c r="M167" i="9"/>
  <c r="M135" i="9"/>
  <c r="M127" i="9"/>
  <c r="M126" i="9"/>
  <c r="M125" i="9"/>
  <c r="M124" i="9"/>
  <c r="M122" i="9"/>
  <c r="M121" i="9"/>
  <c r="M120" i="9"/>
  <c r="M117" i="9"/>
  <c r="M116" i="9"/>
  <c r="M115" i="9"/>
  <c r="M278" i="9"/>
  <c r="M269" i="9"/>
  <c r="M268" i="9"/>
  <c r="M267" i="9"/>
  <c r="M462" i="9"/>
  <c r="M463" i="9"/>
  <c r="M405" i="9"/>
  <c r="M294" i="9"/>
  <c r="M293" i="9"/>
  <c r="M292" i="9"/>
  <c r="M279" i="9"/>
  <c r="M277" i="9"/>
  <c r="M327" i="9"/>
  <c r="M249" i="9"/>
  <c r="M248" i="9"/>
  <c r="M198" i="9"/>
  <c r="M197" i="9"/>
  <c r="M195" i="9"/>
  <c r="M188" i="9"/>
  <c r="M328" i="9"/>
  <c r="M26" i="9"/>
  <c r="M6" i="9"/>
  <c r="M234" i="9"/>
  <c r="M235" i="9"/>
  <c r="M237" i="9"/>
  <c r="M238" i="9"/>
  <c r="M415" i="9"/>
  <c r="M414" i="9"/>
  <c r="M413" i="9"/>
  <c r="M412" i="9"/>
  <c r="M410" i="9"/>
  <c r="M407" i="9"/>
  <c r="M334" i="9"/>
  <c r="M333" i="9"/>
  <c r="M332" i="9"/>
  <c r="M331" i="9"/>
  <c r="M305" i="9"/>
  <c r="M291" i="9"/>
  <c r="M290" i="9"/>
  <c r="M288" i="9"/>
  <c r="M287" i="9"/>
  <c r="M286" i="9"/>
  <c r="M281" i="9"/>
  <c r="M283" i="9"/>
  <c r="M280" i="9"/>
  <c r="M276" i="9"/>
  <c r="M274" i="9"/>
  <c r="M273" i="9"/>
  <c r="M265" i="9"/>
  <c r="M264" i="9"/>
  <c r="M263" i="9"/>
  <c r="M262" i="9"/>
  <c r="M261" i="9"/>
  <c r="M260" i="9"/>
  <c r="M259" i="9"/>
  <c r="M258" i="9"/>
  <c r="M257" i="9"/>
  <c r="M255" i="9"/>
  <c r="M250" i="9"/>
  <c r="M233" i="9"/>
  <c r="M191" i="9"/>
  <c r="M190" i="9"/>
  <c r="M189" i="9"/>
  <c r="M176" i="9"/>
  <c r="M113" i="9"/>
  <c r="M112" i="9"/>
  <c r="M329" i="9"/>
  <c r="M240" i="9"/>
  <c r="M285" i="9"/>
  <c r="M98" i="9"/>
  <c r="M96" i="9"/>
  <c r="M94" i="9"/>
  <c r="M92" i="9"/>
  <c r="M61" i="9"/>
  <c r="M91" i="9"/>
  <c r="M93" i="9"/>
  <c r="M89" i="9"/>
  <c r="M88" i="9"/>
  <c r="M87" i="9"/>
  <c r="M86" i="9"/>
  <c r="M84" i="9"/>
  <c r="M83" i="9"/>
  <c r="M95" i="9"/>
  <c r="M81" i="9"/>
  <c r="M80" i="9"/>
  <c r="M77" i="9"/>
  <c r="M76" i="9"/>
  <c r="M78" i="9"/>
  <c r="M75" i="9"/>
  <c r="M74" i="9"/>
  <c r="M73" i="9"/>
  <c r="M72" i="9"/>
  <c r="M85" i="9"/>
  <c r="M82" i="9"/>
  <c r="M65" i="9"/>
  <c r="M70" i="9"/>
  <c r="M69" i="9"/>
  <c r="M71" i="9"/>
  <c r="M66" i="9"/>
  <c r="M67" i="9"/>
  <c r="M64" i="9"/>
  <c r="M62" i="9"/>
  <c r="M63" i="9"/>
  <c r="M104" i="9"/>
  <c r="M109" i="9"/>
  <c r="M108" i="9"/>
  <c r="M107" i="9"/>
  <c r="M105" i="9"/>
  <c r="M421" i="9"/>
  <c r="M419" i="9"/>
  <c r="M417" i="9"/>
  <c r="M416" i="9"/>
  <c r="M56" i="9"/>
  <c r="M54" i="9"/>
  <c r="M48" i="9"/>
  <c r="M47" i="9"/>
  <c r="M43" i="9"/>
  <c r="M42" i="9"/>
  <c r="M41" i="9"/>
  <c r="M40" i="9"/>
  <c r="M37" i="9"/>
  <c r="M39" i="9"/>
  <c r="M38" i="9"/>
  <c r="M44" i="9"/>
  <c r="M36" i="9"/>
  <c r="M35" i="9"/>
  <c r="M32" i="9"/>
  <c r="M30" i="9"/>
  <c r="M33" i="9"/>
  <c r="M29" i="9"/>
  <c r="M28" i="9"/>
  <c r="M27" i="9"/>
  <c r="M16" i="9"/>
  <c r="M15" i="9"/>
  <c r="M11" i="9"/>
  <c r="M10" i="9"/>
  <c r="M9" i="9"/>
  <c r="M8" i="9"/>
  <c r="M7" i="9"/>
  <c r="M4" i="9"/>
  <c r="M46" i="9"/>
  <c r="M21" i="9"/>
  <c r="M3" i="9"/>
  <c r="M34" i="9"/>
  <c r="M330" i="9"/>
  <c r="M53" i="9"/>
  <c r="M384" i="9"/>
  <c r="M118" i="9"/>
  <c r="M433" i="9"/>
  <c r="M68" i="9"/>
  <c r="M90" i="9"/>
  <c r="M110" i="9"/>
  <c r="M337" i="9"/>
  <c r="M297" i="9"/>
  <c r="M304" i="9"/>
  <c r="M435" i="9"/>
  <c r="M146" i="9"/>
  <c r="M134" i="9"/>
  <c r="M175" i="9"/>
  <c r="M158" i="9"/>
  <c r="M470" i="9"/>
  <c r="M468" i="9"/>
  <c r="M467" i="9"/>
  <c r="M465" i="9"/>
  <c r="M464" i="9"/>
  <c r="M461" i="9"/>
  <c r="M460" i="9"/>
  <c r="M459" i="9"/>
  <c r="M447" i="9"/>
  <c r="M446" i="9"/>
  <c r="M445" i="9"/>
  <c r="M444" i="9"/>
  <c r="M443" i="9"/>
  <c r="M442" i="9"/>
  <c r="M441" i="9"/>
  <c r="M440" i="9"/>
  <c r="M439" i="9"/>
  <c r="M438" i="9"/>
  <c r="M437" i="9"/>
  <c r="N314" i="9"/>
  <c r="N315" i="9"/>
  <c r="N406" i="9"/>
  <c r="N271" i="9"/>
  <c r="N434" i="9"/>
  <c r="N111" i="9"/>
  <c r="N114" i="9"/>
  <c r="N431" i="9"/>
  <c r="N430" i="9"/>
  <c r="N428" i="9"/>
  <c r="N429" i="9"/>
  <c r="N427" i="9"/>
  <c r="N426" i="9"/>
  <c r="N422" i="9"/>
  <c r="N103" i="9"/>
  <c r="N102" i="9"/>
  <c r="N101" i="9"/>
  <c r="N100" i="9"/>
  <c r="N303" i="9"/>
  <c r="N301" i="9"/>
  <c r="N300" i="9"/>
  <c r="N299" i="9"/>
  <c r="N298" i="9"/>
  <c r="N382" i="9"/>
  <c r="N403" i="9"/>
  <c r="N402" i="9"/>
  <c r="N499" i="9"/>
  <c r="N498" i="9"/>
  <c r="N497" i="9"/>
  <c r="N496" i="9"/>
  <c r="N489" i="9"/>
  <c r="N487" i="9"/>
  <c r="N484" i="9"/>
  <c r="N481" i="9"/>
  <c r="N478" i="9"/>
  <c r="N472" i="9"/>
  <c r="N466" i="9"/>
  <c r="N490" i="9"/>
  <c r="N488" i="9"/>
  <c r="N486" i="9"/>
  <c r="N457" i="9"/>
  <c r="N456" i="9"/>
  <c r="N436" i="9"/>
  <c r="N401" i="9"/>
  <c r="N400" i="9"/>
  <c r="N338" i="9"/>
  <c r="N339" i="9"/>
  <c r="N340" i="9"/>
  <c r="N341" i="9"/>
  <c r="N344" i="9"/>
  <c r="N345" i="9"/>
  <c r="N347" i="9"/>
  <c r="N348" i="9"/>
  <c r="N57" i="9"/>
  <c r="N275" i="9"/>
  <c r="N242" i="9"/>
  <c r="N241" i="9"/>
  <c r="N232" i="9"/>
  <c r="N231" i="9"/>
  <c r="N230" i="9"/>
  <c r="N229" i="9"/>
  <c r="N227" i="9"/>
  <c r="N226" i="9"/>
  <c r="N224" i="9"/>
  <c r="N223" i="9"/>
  <c r="N182" i="9"/>
  <c r="N181" i="9"/>
  <c r="N161" i="9"/>
  <c r="N160" i="9"/>
  <c r="N349" i="9"/>
  <c r="N159" i="9"/>
  <c r="N156" i="9"/>
  <c r="N350" i="9"/>
  <c r="N244" i="9"/>
  <c r="N485" i="9"/>
  <c r="N245" i="9"/>
  <c r="N179" i="9"/>
  <c r="N177" i="9"/>
  <c r="N247" i="9"/>
  <c r="N458" i="9"/>
  <c r="N178" i="9"/>
  <c r="N381" i="9"/>
  <c r="N351" i="9"/>
  <c r="N352" i="9"/>
  <c r="N45" i="9"/>
  <c r="N266" i="9"/>
  <c r="N501" i="9"/>
  <c r="N157" i="9"/>
  <c r="N316" i="9"/>
  <c r="N196" i="9"/>
  <c r="N317" i="9"/>
  <c r="N353" i="9"/>
  <c r="N222" i="9"/>
  <c r="N162" i="9"/>
  <c r="N185" i="9"/>
  <c r="N155" i="9"/>
  <c r="N500" i="9"/>
  <c r="N495" i="9"/>
  <c r="N494" i="9"/>
  <c r="N493" i="9"/>
  <c r="N492" i="9"/>
  <c r="N491" i="9"/>
  <c r="N455" i="9"/>
  <c r="N454" i="9"/>
  <c r="N453" i="9"/>
  <c r="N452" i="9"/>
  <c r="N451" i="9"/>
  <c r="N450" i="9"/>
  <c r="N449" i="9"/>
  <c r="N448" i="9"/>
  <c r="N483" i="9"/>
  <c r="N482" i="9"/>
  <c r="N480" i="9"/>
  <c r="N479" i="9"/>
  <c r="N477" i="9"/>
  <c r="N476" i="9"/>
  <c r="N474" i="9"/>
  <c r="N473" i="9"/>
  <c r="N471" i="9"/>
  <c r="N399" i="9"/>
  <c r="N397" i="9"/>
  <c r="N395" i="9"/>
  <c r="N393" i="9"/>
  <c r="N391" i="9"/>
  <c r="N389" i="9"/>
  <c r="N354" i="9"/>
  <c r="N356" i="9"/>
  <c r="N359" i="9"/>
  <c r="N360" i="9"/>
  <c r="N361" i="9"/>
  <c r="N362" i="9"/>
  <c r="N357" i="9"/>
  <c r="N367" i="9"/>
  <c r="N368" i="9"/>
  <c r="N369" i="9"/>
  <c r="N370" i="9"/>
  <c r="N374" i="9"/>
  <c r="N318" i="9"/>
  <c r="N311" i="9"/>
  <c r="N307" i="9"/>
  <c r="N306" i="9"/>
  <c r="N220" i="9"/>
  <c r="N218" i="9"/>
  <c r="N217" i="9"/>
  <c r="N216" i="9"/>
  <c r="N215" i="9"/>
  <c r="N214" i="9"/>
  <c r="N211" i="9"/>
  <c r="N208" i="9"/>
  <c r="N207" i="9"/>
  <c r="N206" i="9"/>
  <c r="N205" i="9"/>
  <c r="N204" i="9"/>
  <c r="N203" i="9"/>
  <c r="N180" i="9"/>
  <c r="N172" i="9"/>
  <c r="N165" i="9"/>
  <c r="N174" i="9"/>
  <c r="N173" i="9"/>
  <c r="N171" i="9"/>
  <c r="N170" i="9"/>
  <c r="N169" i="9"/>
  <c r="N168" i="9"/>
  <c r="N166" i="9"/>
  <c r="N164" i="9"/>
  <c r="N163" i="9"/>
  <c r="N151" i="9"/>
  <c r="N150" i="9"/>
  <c r="N149" i="9"/>
  <c r="N148" i="9"/>
  <c r="N147" i="9"/>
  <c r="N145" i="9"/>
  <c r="N143" i="9"/>
  <c r="N140" i="9"/>
  <c r="N139" i="9"/>
  <c r="N60" i="9"/>
  <c r="N59" i="9"/>
  <c r="N58" i="9"/>
  <c r="N25" i="9"/>
  <c r="N23" i="9"/>
  <c r="N20" i="9"/>
  <c r="N22" i="9"/>
  <c r="N19" i="9"/>
  <c r="N18" i="9"/>
  <c r="N5" i="9"/>
  <c r="N246" i="9"/>
  <c r="N375" i="9"/>
  <c r="N376" i="9"/>
  <c r="N377" i="9"/>
  <c r="N378" i="9"/>
  <c r="N380" i="9"/>
  <c r="N319" i="9"/>
  <c r="N320" i="9"/>
  <c r="N321" i="9"/>
  <c r="N323" i="9"/>
  <c r="N324" i="9"/>
  <c r="N325" i="9"/>
  <c r="N326" i="9"/>
  <c r="N313" i="9"/>
  <c r="N312" i="9"/>
  <c r="N309" i="9"/>
  <c r="N202" i="9"/>
  <c r="N201" i="9"/>
  <c r="N200" i="9"/>
  <c r="N199" i="9"/>
  <c r="N186" i="9"/>
  <c r="N184" i="9"/>
  <c r="N183" i="9"/>
  <c r="N167" i="9"/>
  <c r="N135" i="9"/>
  <c r="N127" i="9"/>
  <c r="N126" i="9"/>
  <c r="N125" i="9"/>
  <c r="N124" i="9"/>
  <c r="N122" i="9"/>
  <c r="N121" i="9"/>
  <c r="N120" i="9"/>
  <c r="N117" i="9"/>
  <c r="N116" i="9"/>
  <c r="N115" i="9"/>
  <c r="N278" i="9"/>
  <c r="N269" i="9"/>
  <c r="N268" i="9"/>
  <c r="N267" i="9"/>
  <c r="N462" i="9"/>
  <c r="N463" i="9"/>
  <c r="N405" i="9"/>
  <c r="N294" i="9"/>
  <c r="N293" i="9"/>
  <c r="N292" i="9"/>
  <c r="N279" i="9"/>
  <c r="N277" i="9"/>
  <c r="N327" i="9"/>
  <c r="N249" i="9"/>
  <c r="N248" i="9"/>
  <c r="N198" i="9"/>
  <c r="N197" i="9"/>
  <c r="N195" i="9"/>
  <c r="N188" i="9"/>
  <c r="N328" i="9"/>
  <c r="N26" i="9"/>
  <c r="N6" i="9"/>
  <c r="N234" i="9"/>
  <c r="N235" i="9"/>
  <c r="N237" i="9"/>
  <c r="N238" i="9"/>
  <c r="N415" i="9"/>
  <c r="N414" i="9"/>
  <c r="N413" i="9"/>
  <c r="N412" i="9"/>
  <c r="N410" i="9"/>
  <c r="N407" i="9"/>
  <c r="N334" i="9"/>
  <c r="N333" i="9"/>
  <c r="N332" i="9"/>
  <c r="N331" i="9"/>
  <c r="N305" i="9"/>
  <c r="N291" i="9"/>
  <c r="N290" i="9"/>
  <c r="N288" i="9"/>
  <c r="N287" i="9"/>
  <c r="N286" i="9"/>
  <c r="N281" i="9"/>
  <c r="N283" i="9"/>
  <c r="N280" i="9"/>
  <c r="N276" i="9"/>
  <c r="N274" i="9"/>
  <c r="N273" i="9"/>
  <c r="N265" i="9"/>
  <c r="N264" i="9"/>
  <c r="N263" i="9"/>
  <c r="N262" i="9"/>
  <c r="N261" i="9"/>
  <c r="N260" i="9"/>
  <c r="N259" i="9"/>
  <c r="N258" i="9"/>
  <c r="N257" i="9"/>
  <c r="N255" i="9"/>
  <c r="N250" i="9"/>
  <c r="N233" i="9"/>
  <c r="N191" i="9"/>
  <c r="N190" i="9"/>
  <c r="N189" i="9"/>
  <c r="N176" i="9"/>
  <c r="N113" i="9"/>
  <c r="N112" i="9"/>
  <c r="N329" i="9"/>
  <c r="N240" i="9"/>
  <c r="N285" i="9"/>
  <c r="N98" i="9"/>
  <c r="N96" i="9"/>
  <c r="N94" i="9"/>
  <c r="N92" i="9"/>
  <c r="N61" i="9"/>
  <c r="N91" i="9"/>
  <c r="N93" i="9"/>
  <c r="N89" i="9"/>
  <c r="N88" i="9"/>
  <c r="N87" i="9"/>
  <c r="N86" i="9"/>
  <c r="N84" i="9"/>
  <c r="N83" i="9"/>
  <c r="N95" i="9"/>
  <c r="N81" i="9"/>
  <c r="N80" i="9"/>
  <c r="N77" i="9"/>
  <c r="N76" i="9"/>
  <c r="N78" i="9"/>
  <c r="N75" i="9"/>
  <c r="N74" i="9"/>
  <c r="N73" i="9"/>
  <c r="N72" i="9"/>
  <c r="N85" i="9"/>
  <c r="N82" i="9"/>
  <c r="N65" i="9"/>
  <c r="N70" i="9"/>
  <c r="N69" i="9"/>
  <c r="N71" i="9"/>
  <c r="N66" i="9"/>
  <c r="N67" i="9"/>
  <c r="N64" i="9"/>
  <c r="N62" i="9"/>
  <c r="N63" i="9"/>
  <c r="N104" i="9"/>
  <c r="N109" i="9"/>
  <c r="N108" i="9"/>
  <c r="N107" i="9"/>
  <c r="N105" i="9"/>
  <c r="N421" i="9"/>
  <c r="N419" i="9"/>
  <c r="N417" i="9"/>
  <c r="N416" i="9"/>
  <c r="N56" i="9"/>
  <c r="N54" i="9"/>
  <c r="N48" i="9"/>
  <c r="N47" i="9"/>
  <c r="N43" i="9"/>
  <c r="N42" i="9"/>
  <c r="N41" i="9"/>
  <c r="N40" i="9"/>
  <c r="N37" i="9"/>
  <c r="N39" i="9"/>
  <c r="N38" i="9"/>
  <c r="N44" i="9"/>
  <c r="N36" i="9"/>
  <c r="N35" i="9"/>
  <c r="N32" i="9"/>
  <c r="N30" i="9"/>
  <c r="N33" i="9"/>
  <c r="N29" i="9"/>
  <c r="N28" i="9"/>
  <c r="N27" i="9"/>
  <c r="N16" i="9"/>
  <c r="N15" i="9"/>
  <c r="N11" i="9"/>
  <c r="N10" i="9"/>
  <c r="N9" i="9"/>
  <c r="N8" i="9"/>
  <c r="N7" i="9"/>
  <c r="N4" i="9"/>
  <c r="N46" i="9"/>
  <c r="N21" i="9"/>
  <c r="N3" i="9"/>
  <c r="N34" i="9"/>
  <c r="N330" i="9"/>
  <c r="N53" i="9"/>
  <c r="N384" i="9"/>
  <c r="N118" i="9"/>
  <c r="N433" i="9"/>
  <c r="N68" i="9"/>
  <c r="N90" i="9"/>
  <c r="N110" i="9"/>
  <c r="N337" i="9"/>
  <c r="N297" i="9"/>
  <c r="N304" i="9"/>
  <c r="N435" i="9"/>
  <c r="N146" i="9"/>
  <c r="N134" i="9"/>
  <c r="N175" i="9"/>
  <c r="N158" i="9"/>
  <c r="N470" i="9"/>
  <c r="N468" i="9"/>
  <c r="N467" i="9"/>
  <c r="N465" i="9"/>
  <c r="N464" i="9"/>
  <c r="N461" i="9"/>
  <c r="N460" i="9"/>
  <c r="N459" i="9"/>
  <c r="N447" i="9"/>
  <c r="N446" i="9"/>
  <c r="N445" i="9"/>
  <c r="N444" i="9"/>
  <c r="N443" i="9"/>
  <c r="N442" i="9"/>
  <c r="N441" i="9"/>
  <c r="N440" i="9"/>
  <c r="N439" i="9"/>
  <c r="N438" i="9"/>
  <c r="N437" i="9"/>
  <c r="O314" i="9"/>
  <c r="O315" i="9"/>
  <c r="O406" i="9"/>
  <c r="O271" i="9"/>
  <c r="O434" i="9"/>
  <c r="O111" i="9"/>
  <c r="O114" i="9"/>
  <c r="O431" i="9"/>
  <c r="O430" i="9"/>
  <c r="O428" i="9"/>
  <c r="O429" i="9"/>
  <c r="O427" i="9"/>
  <c r="O426" i="9"/>
  <c r="O422" i="9"/>
  <c r="O103" i="9"/>
  <c r="O102" i="9"/>
  <c r="O101" i="9"/>
  <c r="O100" i="9"/>
  <c r="O303" i="9"/>
  <c r="O301" i="9"/>
  <c r="O300" i="9"/>
  <c r="O299" i="9"/>
  <c r="O298" i="9"/>
  <c r="O382" i="9"/>
  <c r="O403" i="9"/>
  <c r="O402" i="9"/>
  <c r="O499" i="9"/>
  <c r="O498" i="9"/>
  <c r="O497" i="9"/>
  <c r="O496" i="9"/>
  <c r="O489" i="9"/>
  <c r="O487" i="9"/>
  <c r="O484" i="9"/>
  <c r="O481" i="9"/>
  <c r="O478" i="9"/>
  <c r="O472" i="9"/>
  <c r="O466" i="9"/>
  <c r="O490" i="9"/>
  <c r="O488" i="9"/>
  <c r="O486" i="9"/>
  <c r="O457" i="9"/>
  <c r="O456" i="9"/>
  <c r="O436" i="9"/>
  <c r="O401" i="9"/>
  <c r="O400" i="9"/>
  <c r="O338" i="9"/>
  <c r="O339" i="9"/>
  <c r="O340" i="9"/>
  <c r="O341" i="9"/>
  <c r="O344" i="9"/>
  <c r="O345" i="9"/>
  <c r="O347" i="9"/>
  <c r="O348" i="9"/>
  <c r="O57" i="9"/>
  <c r="O275" i="9"/>
  <c r="O242" i="9"/>
  <c r="O241" i="9"/>
  <c r="O232" i="9"/>
  <c r="O231" i="9"/>
  <c r="O230" i="9"/>
  <c r="O229" i="9"/>
  <c r="O227" i="9"/>
  <c r="O226" i="9"/>
  <c r="O224" i="9"/>
  <c r="O223" i="9"/>
  <c r="O182" i="9"/>
  <c r="O181" i="9"/>
  <c r="O161" i="9"/>
  <c r="O160" i="9"/>
  <c r="O349" i="9"/>
  <c r="O159" i="9"/>
  <c r="O156" i="9"/>
  <c r="O350" i="9"/>
  <c r="O244" i="9"/>
  <c r="O485" i="9"/>
  <c r="O245" i="9"/>
  <c r="O179" i="9"/>
  <c r="O177" i="9"/>
  <c r="O247" i="9"/>
  <c r="O458" i="9"/>
  <c r="O178" i="9"/>
  <c r="O381" i="9"/>
  <c r="O351" i="9"/>
  <c r="O352" i="9"/>
  <c r="O45" i="9"/>
  <c r="O266" i="9"/>
  <c r="O501" i="9"/>
  <c r="O157" i="9"/>
  <c r="O316" i="9"/>
  <c r="O196" i="9"/>
  <c r="O317" i="9"/>
  <c r="O353" i="9"/>
  <c r="O222" i="9"/>
  <c r="O162" i="9"/>
  <c r="O185" i="9"/>
  <c r="O155" i="9"/>
  <c r="O500" i="9"/>
  <c r="O495" i="9"/>
  <c r="O494" i="9"/>
  <c r="O493" i="9"/>
  <c r="O492" i="9"/>
  <c r="O491" i="9"/>
  <c r="O455" i="9"/>
  <c r="O454" i="9"/>
  <c r="O453" i="9"/>
  <c r="O452" i="9"/>
  <c r="O451" i="9"/>
  <c r="O450" i="9"/>
  <c r="O449" i="9"/>
  <c r="O448" i="9"/>
  <c r="O483" i="9"/>
  <c r="O482" i="9"/>
  <c r="O480" i="9"/>
  <c r="O479" i="9"/>
  <c r="O477" i="9"/>
  <c r="O476" i="9"/>
  <c r="O474" i="9"/>
  <c r="O473" i="9"/>
  <c r="O471" i="9"/>
  <c r="O399" i="9"/>
  <c r="O397" i="9"/>
  <c r="O395" i="9"/>
  <c r="O393" i="9"/>
  <c r="O391" i="9"/>
  <c r="O389" i="9"/>
  <c r="O354" i="9"/>
  <c r="O356" i="9"/>
  <c r="O359" i="9"/>
  <c r="O360" i="9"/>
  <c r="O361" i="9"/>
  <c r="O362" i="9"/>
  <c r="O357" i="9"/>
  <c r="O367" i="9"/>
  <c r="O368" i="9"/>
  <c r="O369" i="9"/>
  <c r="O370" i="9"/>
  <c r="O374" i="9"/>
  <c r="O318" i="9"/>
  <c r="O311" i="9"/>
  <c r="O307" i="9"/>
  <c r="O306" i="9"/>
  <c r="O220" i="9"/>
  <c r="O218" i="9"/>
  <c r="O217" i="9"/>
  <c r="O216" i="9"/>
  <c r="O215" i="9"/>
  <c r="O214" i="9"/>
  <c r="O211" i="9"/>
  <c r="O208" i="9"/>
  <c r="O207" i="9"/>
  <c r="O206" i="9"/>
  <c r="O205" i="9"/>
  <c r="O204" i="9"/>
  <c r="O203" i="9"/>
  <c r="O180" i="9"/>
  <c r="O172" i="9"/>
  <c r="O165" i="9"/>
  <c r="O174" i="9"/>
  <c r="O173" i="9"/>
  <c r="O171" i="9"/>
  <c r="O170" i="9"/>
  <c r="O169" i="9"/>
  <c r="O168" i="9"/>
  <c r="O166" i="9"/>
  <c r="O164" i="9"/>
  <c r="O163" i="9"/>
  <c r="O151" i="9"/>
  <c r="O150" i="9"/>
  <c r="O149" i="9"/>
  <c r="O148" i="9"/>
  <c r="O147" i="9"/>
  <c r="O145" i="9"/>
  <c r="O143" i="9"/>
  <c r="O140" i="9"/>
  <c r="O139" i="9"/>
  <c r="O60" i="9"/>
  <c r="O59" i="9"/>
  <c r="O58" i="9"/>
  <c r="O25" i="9"/>
  <c r="O23" i="9"/>
  <c r="O20" i="9"/>
  <c r="O22" i="9"/>
  <c r="O19" i="9"/>
  <c r="O18" i="9"/>
  <c r="O5" i="9"/>
  <c r="O246" i="9"/>
  <c r="O375" i="9"/>
  <c r="O376" i="9"/>
  <c r="O377" i="9"/>
  <c r="O378" i="9"/>
  <c r="O380" i="9"/>
  <c r="O319" i="9"/>
  <c r="O320" i="9"/>
  <c r="O321" i="9"/>
  <c r="O323" i="9"/>
  <c r="O324" i="9"/>
  <c r="O325" i="9"/>
  <c r="O326" i="9"/>
  <c r="O313" i="9"/>
  <c r="O312" i="9"/>
  <c r="O309" i="9"/>
  <c r="O202" i="9"/>
  <c r="O201" i="9"/>
  <c r="O200" i="9"/>
  <c r="O199" i="9"/>
  <c r="O186" i="9"/>
  <c r="O184" i="9"/>
  <c r="O183" i="9"/>
  <c r="O167" i="9"/>
  <c r="O135" i="9"/>
  <c r="O127" i="9"/>
  <c r="O126" i="9"/>
  <c r="O125" i="9"/>
  <c r="O124" i="9"/>
  <c r="O122" i="9"/>
  <c r="O121" i="9"/>
  <c r="O120" i="9"/>
  <c r="O117" i="9"/>
  <c r="O116" i="9"/>
  <c r="O115" i="9"/>
  <c r="O278" i="9"/>
  <c r="O269" i="9"/>
  <c r="O268" i="9"/>
  <c r="O267" i="9"/>
  <c r="O462" i="9"/>
  <c r="O463" i="9"/>
  <c r="O405" i="9"/>
  <c r="O294" i="9"/>
  <c r="O293" i="9"/>
  <c r="O292" i="9"/>
  <c r="O279" i="9"/>
  <c r="O277" i="9"/>
  <c r="O327" i="9"/>
  <c r="O249" i="9"/>
  <c r="O248" i="9"/>
  <c r="O198" i="9"/>
  <c r="O197" i="9"/>
  <c r="O195" i="9"/>
  <c r="O188" i="9"/>
  <c r="O328" i="9"/>
  <c r="O26" i="9"/>
  <c r="O6" i="9"/>
  <c r="O234" i="9"/>
  <c r="O235" i="9"/>
  <c r="O237" i="9"/>
  <c r="O238" i="9"/>
  <c r="O415" i="9"/>
  <c r="O414" i="9"/>
  <c r="O413" i="9"/>
  <c r="O412" i="9"/>
  <c r="O410" i="9"/>
  <c r="O407" i="9"/>
  <c r="O334" i="9"/>
  <c r="O333" i="9"/>
  <c r="O332" i="9"/>
  <c r="O331" i="9"/>
  <c r="O305" i="9"/>
  <c r="O291" i="9"/>
  <c r="O290" i="9"/>
  <c r="O288" i="9"/>
  <c r="O287" i="9"/>
  <c r="O286" i="9"/>
  <c r="O281" i="9"/>
  <c r="O283" i="9"/>
  <c r="O280" i="9"/>
  <c r="O276" i="9"/>
  <c r="O274" i="9"/>
  <c r="O273" i="9"/>
  <c r="O265" i="9"/>
  <c r="O264" i="9"/>
  <c r="O263" i="9"/>
  <c r="O262" i="9"/>
  <c r="O261" i="9"/>
  <c r="O260" i="9"/>
  <c r="O259" i="9"/>
  <c r="O258" i="9"/>
  <c r="O257" i="9"/>
  <c r="O255" i="9"/>
  <c r="O250" i="9"/>
  <c r="O233" i="9"/>
  <c r="O191" i="9"/>
  <c r="O190" i="9"/>
  <c r="O189" i="9"/>
  <c r="O176" i="9"/>
  <c r="O113" i="9"/>
  <c r="O112" i="9"/>
  <c r="O329" i="9"/>
  <c r="O240" i="9"/>
  <c r="O285" i="9"/>
  <c r="O98" i="9"/>
  <c r="O96" i="9"/>
  <c r="O94" i="9"/>
  <c r="O92" i="9"/>
  <c r="O61" i="9"/>
  <c r="O91" i="9"/>
  <c r="O93" i="9"/>
  <c r="O89" i="9"/>
  <c r="O88" i="9"/>
  <c r="O87" i="9"/>
  <c r="O86" i="9"/>
  <c r="O84" i="9"/>
  <c r="O83" i="9"/>
  <c r="O95" i="9"/>
  <c r="O81" i="9"/>
  <c r="O80" i="9"/>
  <c r="O77" i="9"/>
  <c r="O76" i="9"/>
  <c r="O78" i="9"/>
  <c r="O75" i="9"/>
  <c r="O74" i="9"/>
  <c r="O73" i="9"/>
  <c r="O72" i="9"/>
  <c r="O85" i="9"/>
  <c r="O82" i="9"/>
  <c r="O65" i="9"/>
  <c r="O70" i="9"/>
  <c r="O69" i="9"/>
  <c r="O71" i="9"/>
  <c r="O66" i="9"/>
  <c r="O67" i="9"/>
  <c r="O64" i="9"/>
  <c r="O62" i="9"/>
  <c r="O63" i="9"/>
  <c r="O104" i="9"/>
  <c r="O109" i="9"/>
  <c r="O108" i="9"/>
  <c r="O107" i="9"/>
  <c r="O105" i="9"/>
  <c r="O421" i="9"/>
  <c r="O419" i="9"/>
  <c r="O417" i="9"/>
  <c r="O416" i="9"/>
  <c r="O56" i="9"/>
  <c r="O54" i="9"/>
  <c r="O48" i="9"/>
  <c r="O47" i="9"/>
  <c r="O43" i="9"/>
  <c r="O42" i="9"/>
  <c r="O41" i="9"/>
  <c r="O40" i="9"/>
  <c r="O37" i="9"/>
  <c r="O39" i="9"/>
  <c r="O38" i="9"/>
  <c r="O44" i="9"/>
  <c r="O36" i="9"/>
  <c r="O35" i="9"/>
  <c r="O32" i="9"/>
  <c r="O30" i="9"/>
  <c r="O33" i="9"/>
  <c r="O29" i="9"/>
  <c r="O28" i="9"/>
  <c r="O27" i="9"/>
  <c r="O16" i="9"/>
  <c r="O15" i="9"/>
  <c r="O11" i="9"/>
  <c r="O10" i="9"/>
  <c r="O9" i="9"/>
  <c r="O8" i="9"/>
  <c r="O7" i="9"/>
  <c r="O4" i="9"/>
  <c r="O46" i="9"/>
  <c r="O21" i="9"/>
  <c r="O3" i="9"/>
  <c r="O34" i="9"/>
  <c r="O330" i="9"/>
  <c r="O53" i="9"/>
  <c r="O384" i="9"/>
  <c r="O118" i="9"/>
  <c r="O433" i="9"/>
  <c r="O68" i="9"/>
  <c r="O90" i="9"/>
  <c r="O110" i="9"/>
  <c r="O337" i="9"/>
  <c r="O297" i="9"/>
  <c r="O304" i="9"/>
  <c r="O435" i="9"/>
  <c r="O146" i="9"/>
  <c r="O134" i="9"/>
  <c r="O175" i="9"/>
  <c r="O158" i="9"/>
  <c r="O470" i="9"/>
  <c r="O468" i="9"/>
  <c r="O467" i="9"/>
  <c r="O465" i="9"/>
  <c r="O464" i="9"/>
  <c r="O461" i="9"/>
  <c r="O460" i="9"/>
  <c r="O459" i="9"/>
  <c r="O447" i="9"/>
  <c r="O446" i="9"/>
  <c r="O445" i="9"/>
  <c r="O444" i="9"/>
  <c r="O443" i="9"/>
  <c r="O442" i="9"/>
  <c r="O441" i="9"/>
  <c r="O440" i="9"/>
  <c r="O439" i="9"/>
  <c r="O438" i="9"/>
  <c r="O437" i="9"/>
  <c r="P314" i="9"/>
  <c r="P315" i="9"/>
  <c r="P406" i="9"/>
  <c r="P271" i="9"/>
  <c r="P434" i="9"/>
  <c r="P111" i="9"/>
  <c r="P114" i="9"/>
  <c r="P431" i="9"/>
  <c r="P430" i="9"/>
  <c r="P428" i="9"/>
  <c r="P429" i="9"/>
  <c r="P427" i="9"/>
  <c r="P426" i="9"/>
  <c r="P422" i="9"/>
  <c r="P103" i="9"/>
  <c r="P102" i="9"/>
  <c r="P101" i="9"/>
  <c r="P100" i="9"/>
  <c r="P303" i="9"/>
  <c r="P301" i="9"/>
  <c r="P300" i="9"/>
  <c r="P299" i="9"/>
  <c r="P298" i="9"/>
  <c r="P382" i="9"/>
  <c r="P403" i="9"/>
  <c r="P402" i="9"/>
  <c r="P499" i="9"/>
  <c r="P498" i="9"/>
  <c r="P497" i="9"/>
  <c r="P496" i="9"/>
  <c r="P489" i="9"/>
  <c r="P487" i="9"/>
  <c r="P484" i="9"/>
  <c r="P481" i="9"/>
  <c r="P478" i="9"/>
  <c r="P472" i="9"/>
  <c r="P466" i="9"/>
  <c r="P490" i="9"/>
  <c r="P488" i="9"/>
  <c r="P486" i="9"/>
  <c r="P457" i="9"/>
  <c r="P456" i="9"/>
  <c r="P436" i="9"/>
  <c r="P401" i="9"/>
  <c r="P400" i="9"/>
  <c r="P338" i="9"/>
  <c r="P339" i="9"/>
  <c r="P340" i="9"/>
  <c r="P341" i="9"/>
  <c r="P344" i="9"/>
  <c r="P345" i="9"/>
  <c r="P347" i="9"/>
  <c r="P348" i="9"/>
  <c r="P57" i="9"/>
  <c r="P275" i="9"/>
  <c r="P242" i="9"/>
  <c r="P241" i="9"/>
  <c r="P232" i="9"/>
  <c r="P231" i="9"/>
  <c r="P230" i="9"/>
  <c r="P229" i="9"/>
  <c r="P227" i="9"/>
  <c r="P226" i="9"/>
  <c r="P224" i="9"/>
  <c r="P223" i="9"/>
  <c r="P182" i="9"/>
  <c r="P181" i="9"/>
  <c r="P161" i="9"/>
  <c r="P160" i="9"/>
  <c r="P349" i="9"/>
  <c r="P159" i="9"/>
  <c r="P156" i="9"/>
  <c r="P350" i="9"/>
  <c r="P244" i="9"/>
  <c r="P485" i="9"/>
  <c r="P245" i="9"/>
  <c r="P179" i="9"/>
  <c r="P177" i="9"/>
  <c r="P247" i="9"/>
  <c r="P458" i="9"/>
  <c r="P178" i="9"/>
  <c r="P381" i="9"/>
  <c r="P351" i="9"/>
  <c r="P352" i="9"/>
  <c r="P45" i="9"/>
  <c r="P266" i="9"/>
  <c r="P501" i="9"/>
  <c r="P157" i="9"/>
  <c r="P316" i="9"/>
  <c r="P196" i="9"/>
  <c r="P317" i="9"/>
  <c r="P353" i="9"/>
  <c r="P222" i="9"/>
  <c r="P162" i="9"/>
  <c r="P185" i="9"/>
  <c r="P155" i="9"/>
  <c r="P500" i="9"/>
  <c r="P495" i="9"/>
  <c r="P494" i="9"/>
  <c r="P493" i="9"/>
  <c r="P492" i="9"/>
  <c r="P491" i="9"/>
  <c r="P455" i="9"/>
  <c r="P454" i="9"/>
  <c r="P453" i="9"/>
  <c r="P452" i="9"/>
  <c r="P451" i="9"/>
  <c r="P450" i="9"/>
  <c r="P449" i="9"/>
  <c r="P448" i="9"/>
  <c r="P483" i="9"/>
  <c r="P482" i="9"/>
  <c r="P480" i="9"/>
  <c r="P479" i="9"/>
  <c r="P477" i="9"/>
  <c r="P476" i="9"/>
  <c r="P474" i="9"/>
  <c r="P473" i="9"/>
  <c r="P471" i="9"/>
  <c r="P399" i="9"/>
  <c r="P397" i="9"/>
  <c r="P395" i="9"/>
  <c r="P393" i="9"/>
  <c r="P391" i="9"/>
  <c r="P389" i="9"/>
  <c r="P354" i="9"/>
  <c r="P356" i="9"/>
  <c r="P359" i="9"/>
  <c r="P360" i="9"/>
  <c r="P361" i="9"/>
  <c r="P362" i="9"/>
  <c r="P357" i="9"/>
  <c r="P367" i="9"/>
  <c r="P368" i="9"/>
  <c r="P369" i="9"/>
  <c r="P370" i="9"/>
  <c r="P374" i="9"/>
  <c r="P318" i="9"/>
  <c r="P311" i="9"/>
  <c r="P307" i="9"/>
  <c r="P306" i="9"/>
  <c r="P220" i="9"/>
  <c r="P218" i="9"/>
  <c r="P217" i="9"/>
  <c r="P216" i="9"/>
  <c r="P215" i="9"/>
  <c r="P214" i="9"/>
  <c r="P211" i="9"/>
  <c r="P208" i="9"/>
  <c r="P207" i="9"/>
  <c r="P206" i="9"/>
  <c r="P205" i="9"/>
  <c r="P204" i="9"/>
  <c r="P203" i="9"/>
  <c r="P180" i="9"/>
  <c r="P172" i="9"/>
  <c r="P165" i="9"/>
  <c r="P174" i="9"/>
  <c r="P173" i="9"/>
  <c r="P171" i="9"/>
  <c r="P170" i="9"/>
  <c r="P169" i="9"/>
  <c r="P168" i="9"/>
  <c r="P166" i="9"/>
  <c r="P164" i="9"/>
  <c r="P163" i="9"/>
  <c r="P151" i="9"/>
  <c r="P150" i="9"/>
  <c r="P149" i="9"/>
  <c r="P148" i="9"/>
  <c r="P147" i="9"/>
  <c r="P145" i="9"/>
  <c r="P143" i="9"/>
  <c r="P140" i="9"/>
  <c r="P139" i="9"/>
  <c r="P60" i="9"/>
  <c r="P59" i="9"/>
  <c r="P58" i="9"/>
  <c r="P25" i="9"/>
  <c r="P23" i="9"/>
  <c r="P20" i="9"/>
  <c r="P22" i="9"/>
  <c r="P19" i="9"/>
  <c r="P18" i="9"/>
  <c r="P5" i="9"/>
  <c r="P246" i="9"/>
  <c r="P375" i="9"/>
  <c r="P376" i="9"/>
  <c r="P377" i="9"/>
  <c r="P378" i="9"/>
  <c r="P380" i="9"/>
  <c r="P319" i="9"/>
  <c r="P320" i="9"/>
  <c r="P321" i="9"/>
  <c r="P323" i="9"/>
  <c r="P324" i="9"/>
  <c r="P325" i="9"/>
  <c r="P326" i="9"/>
  <c r="P313" i="9"/>
  <c r="P312" i="9"/>
  <c r="P309" i="9"/>
  <c r="P202" i="9"/>
  <c r="P201" i="9"/>
  <c r="P200" i="9"/>
  <c r="P199" i="9"/>
  <c r="P186" i="9"/>
  <c r="P184" i="9"/>
  <c r="P183" i="9"/>
  <c r="P167" i="9"/>
  <c r="P135" i="9"/>
  <c r="P127" i="9"/>
  <c r="P126" i="9"/>
  <c r="P125" i="9"/>
  <c r="P124" i="9"/>
  <c r="P122" i="9"/>
  <c r="P121" i="9"/>
  <c r="P120" i="9"/>
  <c r="P117" i="9"/>
  <c r="P116" i="9"/>
  <c r="P115" i="9"/>
  <c r="P278" i="9"/>
  <c r="P269" i="9"/>
  <c r="P268" i="9"/>
  <c r="P267" i="9"/>
  <c r="P462" i="9"/>
  <c r="P463" i="9"/>
  <c r="P405" i="9"/>
  <c r="P294" i="9"/>
  <c r="P293" i="9"/>
  <c r="P292" i="9"/>
  <c r="P279" i="9"/>
  <c r="P277" i="9"/>
  <c r="P327" i="9"/>
  <c r="P249" i="9"/>
  <c r="P248" i="9"/>
  <c r="P198" i="9"/>
  <c r="P197" i="9"/>
  <c r="P195" i="9"/>
  <c r="P188" i="9"/>
  <c r="P328" i="9"/>
  <c r="P26" i="9"/>
  <c r="P6" i="9"/>
  <c r="P234" i="9"/>
  <c r="P235" i="9"/>
  <c r="P237" i="9"/>
  <c r="P238" i="9"/>
  <c r="P415" i="9"/>
  <c r="P414" i="9"/>
  <c r="P413" i="9"/>
  <c r="P412" i="9"/>
  <c r="P410" i="9"/>
  <c r="P407" i="9"/>
  <c r="P334" i="9"/>
  <c r="P333" i="9"/>
  <c r="P332" i="9"/>
  <c r="P331" i="9"/>
  <c r="P305" i="9"/>
  <c r="P291" i="9"/>
  <c r="P290" i="9"/>
  <c r="P288" i="9"/>
  <c r="P287" i="9"/>
  <c r="P286" i="9"/>
  <c r="P281" i="9"/>
  <c r="P283" i="9"/>
  <c r="P280" i="9"/>
  <c r="P276" i="9"/>
  <c r="P274" i="9"/>
  <c r="P273" i="9"/>
  <c r="P265" i="9"/>
  <c r="P264" i="9"/>
  <c r="P263" i="9"/>
  <c r="P262" i="9"/>
  <c r="P261" i="9"/>
  <c r="P260" i="9"/>
  <c r="P259" i="9"/>
  <c r="P258" i="9"/>
  <c r="P257" i="9"/>
  <c r="P255" i="9"/>
  <c r="P250" i="9"/>
  <c r="P233" i="9"/>
  <c r="P191" i="9"/>
  <c r="P190" i="9"/>
  <c r="P189" i="9"/>
  <c r="P176" i="9"/>
  <c r="P113" i="9"/>
  <c r="P112" i="9"/>
  <c r="P329" i="9"/>
  <c r="P240" i="9"/>
  <c r="P285" i="9"/>
  <c r="P98" i="9"/>
  <c r="P96" i="9"/>
  <c r="P94" i="9"/>
  <c r="P92" i="9"/>
  <c r="P61" i="9"/>
  <c r="P91" i="9"/>
  <c r="P93" i="9"/>
  <c r="P89" i="9"/>
  <c r="P88" i="9"/>
  <c r="P87" i="9"/>
  <c r="P86" i="9"/>
  <c r="P84" i="9"/>
  <c r="P83" i="9"/>
  <c r="P95" i="9"/>
  <c r="P81" i="9"/>
  <c r="P80" i="9"/>
  <c r="P77" i="9"/>
  <c r="P76" i="9"/>
  <c r="P78" i="9"/>
  <c r="P75" i="9"/>
  <c r="P74" i="9"/>
  <c r="P73" i="9"/>
  <c r="P72" i="9"/>
  <c r="P85" i="9"/>
  <c r="P82" i="9"/>
  <c r="P65" i="9"/>
  <c r="P70" i="9"/>
  <c r="P69" i="9"/>
  <c r="P71" i="9"/>
  <c r="P66" i="9"/>
  <c r="P67" i="9"/>
  <c r="P64" i="9"/>
  <c r="P62" i="9"/>
  <c r="P63" i="9"/>
  <c r="P104" i="9"/>
  <c r="P109" i="9"/>
  <c r="P108" i="9"/>
  <c r="P107" i="9"/>
  <c r="P105" i="9"/>
  <c r="P421" i="9"/>
  <c r="P419" i="9"/>
  <c r="P417" i="9"/>
  <c r="P416" i="9"/>
  <c r="P56" i="9"/>
  <c r="P54" i="9"/>
  <c r="P48" i="9"/>
  <c r="P47" i="9"/>
  <c r="P43" i="9"/>
  <c r="P42" i="9"/>
  <c r="P41" i="9"/>
  <c r="P40" i="9"/>
  <c r="P37" i="9"/>
  <c r="P39" i="9"/>
  <c r="P38" i="9"/>
  <c r="P44" i="9"/>
  <c r="P36" i="9"/>
  <c r="P35" i="9"/>
  <c r="P32" i="9"/>
  <c r="P30" i="9"/>
  <c r="P33" i="9"/>
  <c r="P29" i="9"/>
  <c r="P28" i="9"/>
  <c r="P27" i="9"/>
  <c r="P16" i="9"/>
  <c r="P15" i="9"/>
  <c r="P11" i="9"/>
  <c r="P10" i="9"/>
  <c r="P9" i="9"/>
  <c r="P8" i="9"/>
  <c r="P7" i="9"/>
  <c r="P4" i="9"/>
  <c r="P46" i="9"/>
  <c r="P21" i="9"/>
  <c r="P3" i="9"/>
  <c r="P34" i="9"/>
  <c r="P330" i="9"/>
  <c r="P53" i="9"/>
  <c r="P384" i="9"/>
  <c r="P118" i="9"/>
  <c r="P433" i="9"/>
  <c r="P68" i="9"/>
  <c r="P90" i="9"/>
  <c r="P110" i="9"/>
  <c r="P337" i="9"/>
  <c r="P297" i="9"/>
  <c r="P304" i="9"/>
  <c r="P435" i="9"/>
  <c r="P146" i="9"/>
  <c r="P134" i="9"/>
  <c r="P175" i="9"/>
  <c r="P158" i="9"/>
  <c r="P470" i="9"/>
  <c r="P468" i="9"/>
  <c r="P467" i="9"/>
  <c r="P465" i="9"/>
  <c r="P464" i="9"/>
  <c r="P461" i="9"/>
  <c r="P460" i="9"/>
  <c r="P459" i="9"/>
  <c r="P447" i="9"/>
  <c r="P446" i="9"/>
  <c r="P445" i="9"/>
  <c r="P444" i="9"/>
  <c r="P443" i="9"/>
  <c r="P442" i="9"/>
  <c r="P441" i="9"/>
  <c r="P440" i="9"/>
  <c r="P439" i="9"/>
  <c r="P438" i="9"/>
  <c r="P437" i="9"/>
  <c r="Q314" i="9"/>
  <c r="Q315" i="9"/>
  <c r="Q406" i="9"/>
  <c r="Q271" i="9"/>
  <c r="Q434" i="9"/>
  <c r="Q111" i="9"/>
  <c r="Q114" i="9"/>
  <c r="Q431" i="9"/>
  <c r="Q430" i="9"/>
  <c r="Q428" i="9"/>
  <c r="Q429" i="9"/>
  <c r="Q427" i="9"/>
  <c r="Q426" i="9"/>
  <c r="Q422" i="9"/>
  <c r="Q103" i="9"/>
  <c r="Q102" i="9"/>
  <c r="Q101" i="9"/>
  <c r="Q100" i="9"/>
  <c r="Q303" i="9"/>
  <c r="Q301" i="9"/>
  <c r="Q300" i="9"/>
  <c r="Q299" i="9"/>
  <c r="Q298" i="9"/>
  <c r="Q382" i="9"/>
  <c r="Q403" i="9"/>
  <c r="Q402" i="9"/>
  <c r="Q499" i="9"/>
  <c r="Q498" i="9"/>
  <c r="Q497" i="9"/>
  <c r="Q496" i="9"/>
  <c r="Q489" i="9"/>
  <c r="Q487" i="9"/>
  <c r="Q484" i="9"/>
  <c r="Q481" i="9"/>
  <c r="Q478" i="9"/>
  <c r="Q472" i="9"/>
  <c r="Q466" i="9"/>
  <c r="Q490" i="9"/>
  <c r="Q488" i="9"/>
  <c r="Q486" i="9"/>
  <c r="Q457" i="9"/>
  <c r="Q456" i="9"/>
  <c r="Q436" i="9"/>
  <c r="Q401" i="9"/>
  <c r="Q400" i="9"/>
  <c r="Q338" i="9"/>
  <c r="Q339" i="9"/>
  <c r="Q340" i="9"/>
  <c r="Q341" i="9"/>
  <c r="Q344" i="9"/>
  <c r="Q345" i="9"/>
  <c r="Q347" i="9"/>
  <c r="Q348" i="9"/>
  <c r="Q57" i="9"/>
  <c r="Q275" i="9"/>
  <c r="Q242" i="9"/>
  <c r="Q241" i="9"/>
  <c r="Q232" i="9"/>
  <c r="Q231" i="9"/>
  <c r="Q230" i="9"/>
  <c r="Q229" i="9"/>
  <c r="Q227" i="9"/>
  <c r="Q226" i="9"/>
  <c r="Q224" i="9"/>
  <c r="Q223" i="9"/>
  <c r="Q182" i="9"/>
  <c r="Q181" i="9"/>
  <c r="Q161" i="9"/>
  <c r="Q160" i="9"/>
  <c r="Q349" i="9"/>
  <c r="Q159" i="9"/>
  <c r="Q156" i="9"/>
  <c r="Q350" i="9"/>
  <c r="Q244" i="9"/>
  <c r="Q485" i="9"/>
  <c r="Q245" i="9"/>
  <c r="Q179" i="9"/>
  <c r="Q177" i="9"/>
  <c r="Q247" i="9"/>
  <c r="Q458" i="9"/>
  <c r="Q178" i="9"/>
  <c r="Q381" i="9"/>
  <c r="Q351" i="9"/>
  <c r="Q352" i="9"/>
  <c r="Q45" i="9"/>
  <c r="Q266" i="9"/>
  <c r="Q501" i="9"/>
  <c r="Q157" i="9"/>
  <c r="Q316" i="9"/>
  <c r="Q196" i="9"/>
  <c r="Q317" i="9"/>
  <c r="Q353" i="9"/>
  <c r="Q222" i="9"/>
  <c r="Q162" i="9"/>
  <c r="Q185" i="9"/>
  <c r="Q155" i="9"/>
  <c r="Q500" i="9"/>
  <c r="Q495" i="9"/>
  <c r="Q494" i="9"/>
  <c r="Q493" i="9"/>
  <c r="Q492" i="9"/>
  <c r="Q491" i="9"/>
  <c r="Q455" i="9"/>
  <c r="Q454" i="9"/>
  <c r="Q453" i="9"/>
  <c r="Q452" i="9"/>
  <c r="Q451" i="9"/>
  <c r="Q450" i="9"/>
  <c r="Q449" i="9"/>
  <c r="Q448" i="9"/>
  <c r="Q483" i="9"/>
  <c r="Q482" i="9"/>
  <c r="Q480" i="9"/>
  <c r="Q479" i="9"/>
  <c r="Q477" i="9"/>
  <c r="Q476" i="9"/>
  <c r="Q474" i="9"/>
  <c r="Q473" i="9"/>
  <c r="Q471" i="9"/>
  <c r="Q399" i="9"/>
  <c r="Q397" i="9"/>
  <c r="Q395" i="9"/>
  <c r="Q393" i="9"/>
  <c r="Q391" i="9"/>
  <c r="Q389" i="9"/>
  <c r="Q354" i="9"/>
  <c r="Q356" i="9"/>
  <c r="Q359" i="9"/>
  <c r="Q360" i="9"/>
  <c r="Q361" i="9"/>
  <c r="Q362" i="9"/>
  <c r="Q357" i="9"/>
  <c r="Q367" i="9"/>
  <c r="Q368" i="9"/>
  <c r="Q369" i="9"/>
  <c r="Q370" i="9"/>
  <c r="Q374" i="9"/>
  <c r="Q318" i="9"/>
  <c r="Q311" i="9"/>
  <c r="Q307" i="9"/>
  <c r="Q306" i="9"/>
  <c r="Q220" i="9"/>
  <c r="Q218" i="9"/>
  <c r="Q217" i="9"/>
  <c r="Q216" i="9"/>
  <c r="Q215" i="9"/>
  <c r="Q214" i="9"/>
  <c r="Q211" i="9"/>
  <c r="Q208" i="9"/>
  <c r="Q207" i="9"/>
  <c r="Q206" i="9"/>
  <c r="Q205" i="9"/>
  <c r="Q204" i="9"/>
  <c r="Q203" i="9"/>
  <c r="Q180" i="9"/>
  <c r="Q172" i="9"/>
  <c r="Q165" i="9"/>
  <c r="Q174" i="9"/>
  <c r="Q173" i="9"/>
  <c r="Q171" i="9"/>
  <c r="Q170" i="9"/>
  <c r="Q169" i="9"/>
  <c r="Q168" i="9"/>
  <c r="Q166" i="9"/>
  <c r="Q164" i="9"/>
  <c r="Q163" i="9"/>
  <c r="Q151" i="9"/>
  <c r="Q150" i="9"/>
  <c r="Q149" i="9"/>
  <c r="Q148" i="9"/>
  <c r="Q147" i="9"/>
  <c r="Q145" i="9"/>
  <c r="Q143" i="9"/>
  <c r="Q140" i="9"/>
  <c r="Q139" i="9"/>
  <c r="Q60" i="9"/>
  <c r="Q59" i="9"/>
  <c r="Q58" i="9"/>
  <c r="Q25" i="9"/>
  <c r="Q23" i="9"/>
  <c r="Q20" i="9"/>
  <c r="Q22" i="9"/>
  <c r="Q19" i="9"/>
  <c r="Q18" i="9"/>
  <c r="Q5" i="9"/>
  <c r="Q246" i="9"/>
  <c r="Q375" i="9"/>
  <c r="Q376" i="9"/>
  <c r="Q377" i="9"/>
  <c r="Q378" i="9"/>
  <c r="Q380" i="9"/>
  <c r="Q319" i="9"/>
  <c r="Q320" i="9"/>
  <c r="Q321" i="9"/>
  <c r="Q323" i="9"/>
  <c r="Q324" i="9"/>
  <c r="Q325" i="9"/>
  <c r="Q326" i="9"/>
  <c r="Q313" i="9"/>
  <c r="Q312" i="9"/>
  <c r="Q309" i="9"/>
  <c r="Q202" i="9"/>
  <c r="Q201" i="9"/>
  <c r="Q200" i="9"/>
  <c r="Q199" i="9"/>
  <c r="Q186" i="9"/>
  <c r="Q184" i="9"/>
  <c r="Q183" i="9"/>
  <c r="Q167" i="9"/>
  <c r="Q135" i="9"/>
  <c r="Q127" i="9"/>
  <c r="Q126" i="9"/>
  <c r="Q125" i="9"/>
  <c r="Q124" i="9"/>
  <c r="Q122" i="9"/>
  <c r="Q121" i="9"/>
  <c r="Q120" i="9"/>
  <c r="Q117" i="9"/>
  <c r="Q116" i="9"/>
  <c r="Q115" i="9"/>
  <c r="Q278" i="9"/>
  <c r="Q269" i="9"/>
  <c r="Q268" i="9"/>
  <c r="Q267" i="9"/>
  <c r="Q462" i="9"/>
  <c r="Q463" i="9"/>
  <c r="Q405" i="9"/>
  <c r="Q294" i="9"/>
  <c r="Q293" i="9"/>
  <c r="Q292" i="9"/>
  <c r="Q279" i="9"/>
  <c r="Q277" i="9"/>
  <c r="Q327" i="9"/>
  <c r="Q249" i="9"/>
  <c r="Q248" i="9"/>
  <c r="Q198" i="9"/>
  <c r="Q197" i="9"/>
  <c r="Q195" i="9"/>
  <c r="Q188" i="9"/>
  <c r="Q328" i="9"/>
  <c r="Q26" i="9"/>
  <c r="Q6" i="9"/>
  <c r="Q234" i="9"/>
  <c r="Q235" i="9"/>
  <c r="Q237" i="9"/>
  <c r="Q238" i="9"/>
  <c r="Q415" i="9"/>
  <c r="Q414" i="9"/>
  <c r="Q413" i="9"/>
  <c r="Q412" i="9"/>
  <c r="Q410" i="9"/>
  <c r="Q407" i="9"/>
  <c r="Q334" i="9"/>
  <c r="Q333" i="9"/>
  <c r="Q332" i="9"/>
  <c r="Q331" i="9"/>
  <c r="Q305" i="9"/>
  <c r="Q291" i="9"/>
  <c r="Q290" i="9"/>
  <c r="Q288" i="9"/>
  <c r="Q287" i="9"/>
  <c r="Q286" i="9"/>
  <c r="Q281" i="9"/>
  <c r="Q283" i="9"/>
  <c r="Q280" i="9"/>
  <c r="Q276" i="9"/>
  <c r="Q274" i="9"/>
  <c r="Q273" i="9"/>
  <c r="Q265" i="9"/>
  <c r="Q264" i="9"/>
  <c r="Q263" i="9"/>
  <c r="Q262" i="9"/>
  <c r="Q261" i="9"/>
  <c r="Q260" i="9"/>
  <c r="Q259" i="9"/>
  <c r="Q258" i="9"/>
  <c r="Q257" i="9"/>
  <c r="Q255" i="9"/>
  <c r="Q250" i="9"/>
  <c r="Q233" i="9"/>
  <c r="Q191" i="9"/>
  <c r="Q190" i="9"/>
  <c r="Q189" i="9"/>
  <c r="Q176" i="9"/>
  <c r="Q113" i="9"/>
  <c r="Q112" i="9"/>
  <c r="Q329" i="9"/>
  <c r="Q240" i="9"/>
  <c r="Q285" i="9"/>
  <c r="Q98" i="9"/>
  <c r="Q96" i="9"/>
  <c r="Q94" i="9"/>
  <c r="Q92" i="9"/>
  <c r="Q61" i="9"/>
  <c r="Q91" i="9"/>
  <c r="Q93" i="9"/>
  <c r="Q89" i="9"/>
  <c r="Q88" i="9"/>
  <c r="Q87" i="9"/>
  <c r="Q86" i="9"/>
  <c r="Q84" i="9"/>
  <c r="Q83" i="9"/>
  <c r="Q95" i="9"/>
  <c r="Q81" i="9"/>
  <c r="Q80" i="9"/>
  <c r="Q77" i="9"/>
  <c r="Q76" i="9"/>
  <c r="Q78" i="9"/>
  <c r="Q75" i="9"/>
  <c r="Q74" i="9"/>
  <c r="Q73" i="9"/>
  <c r="Q72" i="9"/>
  <c r="Q85" i="9"/>
  <c r="Q82" i="9"/>
  <c r="Q65" i="9"/>
  <c r="Q70" i="9"/>
  <c r="Q69" i="9"/>
  <c r="Q71" i="9"/>
  <c r="Q66" i="9"/>
  <c r="Q67" i="9"/>
  <c r="Q64" i="9"/>
  <c r="Q62" i="9"/>
  <c r="Q63" i="9"/>
  <c r="Q104" i="9"/>
  <c r="Q109" i="9"/>
  <c r="Q108" i="9"/>
  <c r="Q107" i="9"/>
  <c r="Q105" i="9"/>
  <c r="Q421" i="9"/>
  <c r="Q419" i="9"/>
  <c r="Q417" i="9"/>
  <c r="Q416" i="9"/>
  <c r="Q56" i="9"/>
  <c r="Q54" i="9"/>
  <c r="Q48" i="9"/>
  <c r="Q47" i="9"/>
  <c r="Q43" i="9"/>
  <c r="Q42" i="9"/>
  <c r="Q41" i="9"/>
  <c r="Q40" i="9"/>
  <c r="Q37" i="9"/>
  <c r="Q39" i="9"/>
  <c r="Q38" i="9"/>
  <c r="Q44" i="9"/>
  <c r="Q36" i="9"/>
  <c r="Q35" i="9"/>
  <c r="Q32" i="9"/>
  <c r="Q30" i="9"/>
  <c r="Q33" i="9"/>
  <c r="Q29" i="9"/>
  <c r="Q28" i="9"/>
  <c r="Q27" i="9"/>
  <c r="Q16" i="9"/>
  <c r="Q15" i="9"/>
  <c r="Q11" i="9"/>
  <c r="Q10" i="9"/>
  <c r="Q9" i="9"/>
  <c r="Q8" i="9"/>
  <c r="Q7" i="9"/>
  <c r="Q4" i="9"/>
  <c r="Q46" i="9"/>
  <c r="Q21" i="9"/>
  <c r="Q3" i="9"/>
  <c r="Q34" i="9"/>
  <c r="Q330" i="9"/>
  <c r="Q53" i="9"/>
  <c r="Q384" i="9"/>
  <c r="Q118" i="9"/>
  <c r="Q433" i="9"/>
  <c r="Q68" i="9"/>
  <c r="Q90" i="9"/>
  <c r="Q110" i="9"/>
  <c r="Q337" i="9"/>
  <c r="Q297" i="9"/>
  <c r="Q304" i="9"/>
  <c r="Q435" i="9"/>
  <c r="Q146" i="9"/>
  <c r="Q134" i="9"/>
  <c r="Q175" i="9"/>
  <c r="Q158" i="9"/>
  <c r="Q470" i="9"/>
  <c r="Q468" i="9"/>
  <c r="Q467" i="9"/>
  <c r="Q465" i="9"/>
  <c r="Q464" i="9"/>
  <c r="Q461" i="9"/>
  <c r="Q460" i="9"/>
  <c r="Q459" i="9"/>
  <c r="Q447" i="9"/>
  <c r="Q446" i="9"/>
  <c r="Q445" i="9"/>
  <c r="Q444" i="9"/>
  <c r="Q443" i="9"/>
  <c r="Q442" i="9"/>
  <c r="Q441" i="9"/>
  <c r="Q440" i="9"/>
  <c r="Q439" i="9"/>
  <c r="Q438" i="9"/>
  <c r="Q437" i="9"/>
  <c r="R314" i="9"/>
  <c r="S314" i="9" s="1"/>
  <c r="R315" i="9"/>
  <c r="S315" i="9" s="1"/>
  <c r="R406" i="9"/>
  <c r="S406" i="9" s="1"/>
  <c r="R272" i="9"/>
  <c r="S272" i="9" s="1"/>
  <c r="R271" i="9"/>
  <c r="S271" i="9" s="1"/>
  <c r="R270" i="9"/>
  <c r="S270" i="9" s="1"/>
  <c r="R434" i="9"/>
  <c r="S434" i="9" s="1"/>
  <c r="R111" i="9"/>
  <c r="S111" i="9" s="1"/>
  <c r="R114" i="9"/>
  <c r="S114" i="9" s="1"/>
  <c r="R431" i="9"/>
  <c r="S431" i="9" s="1"/>
  <c r="R430" i="9"/>
  <c r="S430" i="9" s="1"/>
  <c r="R187" i="9"/>
  <c r="S187" i="9" s="1"/>
  <c r="R428" i="9"/>
  <c r="S428" i="9" s="1"/>
  <c r="R429" i="9"/>
  <c r="S429" i="9" s="1"/>
  <c r="R427" i="9"/>
  <c r="S427" i="9" s="1"/>
  <c r="R426" i="9"/>
  <c r="S426" i="9" s="1"/>
  <c r="R425" i="9"/>
  <c r="S425" i="9" s="1"/>
  <c r="R424" i="9"/>
  <c r="S424" i="9" s="1"/>
  <c r="R423" i="9"/>
  <c r="S423" i="9" s="1"/>
  <c r="R422" i="9"/>
  <c r="S422" i="9" s="1"/>
  <c r="R103" i="9"/>
  <c r="S103" i="9" s="1"/>
  <c r="R102" i="9"/>
  <c r="S102" i="9" s="1"/>
  <c r="R101" i="9"/>
  <c r="S101" i="9" s="1"/>
  <c r="R100" i="9"/>
  <c r="S100" i="9" s="1"/>
  <c r="R99" i="9"/>
  <c r="S99" i="9" s="1"/>
  <c r="R97" i="9"/>
  <c r="S97" i="9" s="1"/>
  <c r="R303" i="9"/>
  <c r="S303" i="9" s="1"/>
  <c r="R302" i="9"/>
  <c r="S302" i="9" s="1"/>
  <c r="R301" i="9"/>
  <c r="S301" i="9" s="1"/>
  <c r="R300" i="9"/>
  <c r="S300" i="9" s="1"/>
  <c r="R299" i="9"/>
  <c r="S299" i="9" s="1"/>
  <c r="R298" i="9"/>
  <c r="S298" i="9" s="1"/>
  <c r="R383" i="9"/>
  <c r="S383" i="9" s="1"/>
  <c r="R382" i="9"/>
  <c r="S382" i="9" s="1"/>
  <c r="R403" i="9"/>
  <c r="S403" i="9" s="1"/>
  <c r="R402" i="9"/>
  <c r="S402" i="9" s="1"/>
  <c r="R499" i="9"/>
  <c r="S499" i="9" s="1"/>
  <c r="R498" i="9"/>
  <c r="S498" i="9" s="1"/>
  <c r="R497" i="9"/>
  <c r="S497" i="9" s="1"/>
  <c r="R496" i="9"/>
  <c r="S496" i="9" s="1"/>
  <c r="R489" i="9"/>
  <c r="S489" i="9" s="1"/>
  <c r="R487" i="9"/>
  <c r="S487" i="9" s="1"/>
  <c r="R484" i="9"/>
  <c r="S484" i="9" s="1"/>
  <c r="R481" i="9"/>
  <c r="S481" i="9" s="1"/>
  <c r="R478" i="9"/>
  <c r="S478" i="9" s="1"/>
  <c r="R475" i="9"/>
  <c r="S475" i="9" s="1"/>
  <c r="R472" i="9"/>
  <c r="S472" i="9" s="1"/>
  <c r="R469" i="9"/>
  <c r="S469" i="9" s="1"/>
  <c r="R466" i="9"/>
  <c r="S466" i="9" s="1"/>
  <c r="R490" i="9"/>
  <c r="S490" i="9" s="1"/>
  <c r="R488" i="9"/>
  <c r="S488" i="9" s="1"/>
  <c r="R486" i="9"/>
  <c r="S486" i="9" s="1"/>
  <c r="R457" i="9"/>
  <c r="S457" i="9" s="1"/>
  <c r="R456" i="9"/>
  <c r="S456" i="9" s="1"/>
  <c r="R436" i="9"/>
  <c r="S436" i="9" s="1"/>
  <c r="R401" i="9"/>
  <c r="S401" i="9" s="1"/>
  <c r="R400" i="9"/>
  <c r="S400" i="9" s="1"/>
  <c r="R338" i="9"/>
  <c r="S338" i="9" s="1"/>
  <c r="R339" i="9"/>
  <c r="S339" i="9" s="1"/>
  <c r="R340" i="9"/>
  <c r="S340" i="9" s="1"/>
  <c r="R341" i="9"/>
  <c r="S341" i="9" s="1"/>
  <c r="R342" i="9"/>
  <c r="S342" i="9" s="1"/>
  <c r="R343" i="9"/>
  <c r="S343" i="9" s="1"/>
  <c r="R344" i="9"/>
  <c r="S344" i="9" s="1"/>
  <c r="R345" i="9"/>
  <c r="S345" i="9" s="1"/>
  <c r="R346" i="9"/>
  <c r="S346" i="9" s="1"/>
  <c r="R347" i="9"/>
  <c r="S347" i="9" s="1"/>
  <c r="R348" i="9"/>
  <c r="S348" i="9" s="1"/>
  <c r="R57" i="9"/>
  <c r="S57" i="9" s="1"/>
  <c r="R275" i="9"/>
  <c r="S275" i="9" s="1"/>
  <c r="R242" i="9"/>
  <c r="S242" i="9" s="1"/>
  <c r="R241" i="9"/>
  <c r="S241" i="9" s="1"/>
  <c r="R232" i="9"/>
  <c r="S232" i="9" s="1"/>
  <c r="R231" i="9"/>
  <c r="S231" i="9" s="1"/>
  <c r="R230" i="9"/>
  <c r="S230" i="9" s="1"/>
  <c r="R229" i="9"/>
  <c r="S229" i="9" s="1"/>
  <c r="R228" i="9"/>
  <c r="S228" i="9" s="1"/>
  <c r="R227" i="9"/>
  <c r="S227" i="9" s="1"/>
  <c r="R226" i="9"/>
  <c r="S226" i="9" s="1"/>
  <c r="R225" i="9"/>
  <c r="S225" i="9" s="1"/>
  <c r="R224" i="9"/>
  <c r="S224" i="9" s="1"/>
  <c r="R223" i="9"/>
  <c r="S223" i="9" s="1"/>
  <c r="R182" i="9"/>
  <c r="S182" i="9" s="1"/>
  <c r="R181" i="9"/>
  <c r="S181" i="9" s="1"/>
  <c r="R161" i="9"/>
  <c r="S161" i="9" s="1"/>
  <c r="R160" i="9"/>
  <c r="S160" i="9" s="1"/>
  <c r="R349" i="9"/>
  <c r="S349" i="9" s="1"/>
  <c r="R159" i="9"/>
  <c r="S159" i="9" s="1"/>
  <c r="R156" i="9"/>
  <c r="S156" i="9" s="1"/>
  <c r="R350" i="9"/>
  <c r="S350" i="9" s="1"/>
  <c r="R243" i="9"/>
  <c r="S243" i="9" s="1"/>
  <c r="R244" i="9"/>
  <c r="S244" i="9" s="1"/>
  <c r="R485" i="9"/>
  <c r="S485" i="9" s="1"/>
  <c r="R245" i="9"/>
  <c r="S245" i="9" s="1"/>
  <c r="R179" i="9"/>
  <c r="S179" i="9" s="1"/>
  <c r="R177" i="9"/>
  <c r="S177" i="9" s="1"/>
  <c r="R247" i="9"/>
  <c r="S247" i="9" s="1"/>
  <c r="R458" i="9"/>
  <c r="S458" i="9" s="1"/>
  <c r="R178" i="9"/>
  <c r="S178" i="9" s="1"/>
  <c r="R381" i="9"/>
  <c r="S381" i="9" s="1"/>
  <c r="R351" i="9"/>
  <c r="S351" i="9" s="1"/>
  <c r="R352" i="9"/>
  <c r="S352" i="9" s="1"/>
  <c r="R45" i="9"/>
  <c r="S45" i="9" s="1"/>
  <c r="R266" i="9"/>
  <c r="S266" i="9" s="1"/>
  <c r="R501" i="9"/>
  <c r="S501" i="9" s="1"/>
  <c r="R157" i="9"/>
  <c r="S157" i="9" s="1"/>
  <c r="R316" i="9"/>
  <c r="S316" i="9" s="1"/>
  <c r="R196" i="9"/>
  <c r="S196" i="9" s="1"/>
  <c r="R317" i="9"/>
  <c r="S317" i="9" s="1"/>
  <c r="R353" i="9"/>
  <c r="S353" i="9" s="1"/>
  <c r="R222" i="9"/>
  <c r="S222" i="9" s="1"/>
  <c r="R162" i="9"/>
  <c r="S162" i="9" s="1"/>
  <c r="R185" i="9"/>
  <c r="S185" i="9" s="1"/>
  <c r="R155" i="9"/>
  <c r="S155" i="9" s="1"/>
  <c r="R154" i="9"/>
  <c r="S154" i="9" s="1"/>
  <c r="R153" i="9"/>
  <c r="S153" i="9" s="1"/>
  <c r="R152" i="9"/>
  <c r="S152" i="9" s="1"/>
  <c r="R500" i="9"/>
  <c r="S500" i="9" s="1"/>
  <c r="R495" i="9"/>
  <c r="S495" i="9" s="1"/>
  <c r="R494" i="9"/>
  <c r="S494" i="9" s="1"/>
  <c r="R493" i="9"/>
  <c r="S493" i="9" s="1"/>
  <c r="R492" i="9"/>
  <c r="S492" i="9" s="1"/>
  <c r="R491" i="9"/>
  <c r="S491" i="9" s="1"/>
  <c r="R455" i="9"/>
  <c r="S455" i="9" s="1"/>
  <c r="R454" i="9"/>
  <c r="S454" i="9" s="1"/>
  <c r="R453" i="9"/>
  <c r="S453" i="9" s="1"/>
  <c r="R452" i="9"/>
  <c r="S452" i="9" s="1"/>
  <c r="R451" i="9"/>
  <c r="S451" i="9" s="1"/>
  <c r="R450" i="9"/>
  <c r="S450" i="9" s="1"/>
  <c r="R449" i="9"/>
  <c r="S449" i="9" s="1"/>
  <c r="R448" i="9"/>
  <c r="S448" i="9" s="1"/>
  <c r="R483" i="9"/>
  <c r="S483" i="9" s="1"/>
  <c r="R482" i="9"/>
  <c r="S482" i="9" s="1"/>
  <c r="R480" i="9"/>
  <c r="S480" i="9" s="1"/>
  <c r="R479" i="9"/>
  <c r="S479" i="9" s="1"/>
  <c r="R477" i="9"/>
  <c r="S477" i="9" s="1"/>
  <c r="R476" i="9"/>
  <c r="S476" i="9" s="1"/>
  <c r="R474" i="9"/>
  <c r="S474" i="9" s="1"/>
  <c r="R473" i="9"/>
  <c r="S473" i="9" s="1"/>
  <c r="R471" i="9"/>
  <c r="S471" i="9" s="1"/>
  <c r="R399" i="9"/>
  <c r="S399" i="9" s="1"/>
  <c r="R398" i="9"/>
  <c r="S398" i="9" s="1"/>
  <c r="R397" i="9"/>
  <c r="S397" i="9" s="1"/>
  <c r="R396" i="9"/>
  <c r="S396" i="9" s="1"/>
  <c r="R395" i="9"/>
  <c r="S395" i="9" s="1"/>
  <c r="R394" i="9"/>
  <c r="S394" i="9" s="1"/>
  <c r="R393" i="9"/>
  <c r="S393" i="9" s="1"/>
  <c r="R392" i="9"/>
  <c r="S392" i="9" s="1"/>
  <c r="R391" i="9"/>
  <c r="S391" i="9" s="1"/>
  <c r="R390" i="9"/>
  <c r="S390" i="9" s="1"/>
  <c r="R389" i="9"/>
  <c r="S389" i="9" s="1"/>
  <c r="R388" i="9"/>
  <c r="S388" i="9" s="1"/>
  <c r="R354" i="9"/>
  <c r="S354" i="9" s="1"/>
  <c r="R355" i="9"/>
  <c r="S355" i="9" s="1"/>
  <c r="R356" i="9"/>
  <c r="S356" i="9" s="1"/>
  <c r="R358" i="9"/>
  <c r="S358" i="9" s="1"/>
  <c r="R359" i="9"/>
  <c r="S359" i="9" s="1"/>
  <c r="R360" i="9"/>
  <c r="S360" i="9" s="1"/>
  <c r="R361" i="9"/>
  <c r="S361" i="9" s="1"/>
  <c r="R362" i="9"/>
  <c r="S362" i="9" s="1"/>
  <c r="R357" i="9"/>
  <c r="S357" i="9" s="1"/>
  <c r="R363" i="9"/>
  <c r="S363" i="9" s="1"/>
  <c r="R364" i="9"/>
  <c r="S364" i="9" s="1"/>
  <c r="R365" i="9"/>
  <c r="S365" i="9" s="1"/>
  <c r="R366" i="9"/>
  <c r="S366" i="9" s="1"/>
  <c r="R367" i="9"/>
  <c r="S367" i="9" s="1"/>
  <c r="R368" i="9"/>
  <c r="S368" i="9" s="1"/>
  <c r="R369" i="9"/>
  <c r="S369" i="9" s="1"/>
  <c r="R370" i="9"/>
  <c r="S370" i="9" s="1"/>
  <c r="R371" i="9"/>
  <c r="S371" i="9" s="1"/>
  <c r="R372" i="9"/>
  <c r="S372" i="9" s="1"/>
  <c r="R374" i="9"/>
  <c r="S374" i="9" s="1"/>
  <c r="R318" i="9"/>
  <c r="S318" i="9" s="1"/>
  <c r="R311" i="9"/>
  <c r="S311" i="9" s="1"/>
  <c r="R307" i="9"/>
  <c r="S307" i="9" s="1"/>
  <c r="R306" i="9"/>
  <c r="S306" i="9" s="1"/>
  <c r="R221" i="9"/>
  <c r="S221" i="9" s="1"/>
  <c r="R220" i="9"/>
  <c r="S220" i="9" s="1"/>
  <c r="R219" i="9"/>
  <c r="S219" i="9" s="1"/>
  <c r="R218" i="9"/>
  <c r="S218" i="9" s="1"/>
  <c r="R217" i="9"/>
  <c r="S217" i="9" s="1"/>
  <c r="R216" i="9"/>
  <c r="S216" i="9" s="1"/>
  <c r="R215" i="9"/>
  <c r="S215" i="9" s="1"/>
  <c r="R214" i="9"/>
  <c r="S214" i="9" s="1"/>
  <c r="R213" i="9"/>
  <c r="S213" i="9" s="1"/>
  <c r="R212" i="9"/>
  <c r="S212" i="9" s="1"/>
  <c r="R211" i="9"/>
  <c r="S211" i="9" s="1"/>
  <c r="R210" i="9"/>
  <c r="S210" i="9" s="1"/>
  <c r="R209" i="9"/>
  <c r="S209" i="9" s="1"/>
  <c r="R208" i="9"/>
  <c r="S208" i="9" s="1"/>
  <c r="R207" i="9"/>
  <c r="S207" i="9" s="1"/>
  <c r="R206" i="9"/>
  <c r="S206" i="9" s="1"/>
  <c r="R205" i="9"/>
  <c r="S205" i="9" s="1"/>
  <c r="R204" i="9"/>
  <c r="S204" i="9" s="1"/>
  <c r="R203" i="9"/>
  <c r="S203" i="9" s="1"/>
  <c r="R180" i="9"/>
  <c r="S180" i="9" s="1"/>
  <c r="R172" i="9"/>
  <c r="S172" i="9" s="1"/>
  <c r="R165" i="9"/>
  <c r="S165" i="9" s="1"/>
  <c r="R174" i="9"/>
  <c r="S174" i="9" s="1"/>
  <c r="R173" i="9"/>
  <c r="S173" i="9" s="1"/>
  <c r="R171" i="9"/>
  <c r="S171" i="9" s="1"/>
  <c r="R170" i="9"/>
  <c r="S170" i="9" s="1"/>
  <c r="R169" i="9"/>
  <c r="S169" i="9" s="1"/>
  <c r="R168" i="9"/>
  <c r="S168" i="9" s="1"/>
  <c r="R166" i="9"/>
  <c r="S166" i="9" s="1"/>
  <c r="R164" i="9"/>
  <c r="S164" i="9" s="1"/>
  <c r="R163" i="9"/>
  <c r="S163" i="9" s="1"/>
  <c r="R151" i="9"/>
  <c r="S151" i="9" s="1"/>
  <c r="R150" i="9"/>
  <c r="S150" i="9" s="1"/>
  <c r="R149" i="9"/>
  <c r="S149" i="9" s="1"/>
  <c r="R148" i="9"/>
  <c r="S148" i="9" s="1"/>
  <c r="R147" i="9"/>
  <c r="S147" i="9" s="1"/>
  <c r="R145" i="9"/>
  <c r="S145" i="9" s="1"/>
  <c r="R144" i="9"/>
  <c r="S144" i="9" s="1"/>
  <c r="R143" i="9"/>
  <c r="S143" i="9" s="1"/>
  <c r="R141" i="9"/>
  <c r="S141" i="9" s="1"/>
  <c r="R140" i="9"/>
  <c r="S140" i="9" s="1"/>
  <c r="R139" i="9"/>
  <c r="S139" i="9" s="1"/>
  <c r="R60" i="9"/>
  <c r="S60" i="9" s="1"/>
  <c r="R59" i="9"/>
  <c r="S59" i="9" s="1"/>
  <c r="R58" i="9"/>
  <c r="S58" i="9" s="1"/>
  <c r="R25" i="9"/>
  <c r="S25" i="9" s="1"/>
  <c r="R24" i="9"/>
  <c r="S24" i="9" s="1"/>
  <c r="R23" i="9"/>
  <c r="S23" i="9" s="1"/>
  <c r="R20" i="9"/>
  <c r="S20" i="9" s="1"/>
  <c r="R22" i="9"/>
  <c r="S22" i="9" s="1"/>
  <c r="R19" i="9"/>
  <c r="S19" i="9" s="1"/>
  <c r="R18" i="9"/>
  <c r="S18" i="9" s="1"/>
  <c r="R5" i="9"/>
  <c r="S5" i="9" s="1"/>
  <c r="R246" i="9"/>
  <c r="S246" i="9" s="1"/>
  <c r="R375" i="9"/>
  <c r="S375" i="9" s="1"/>
  <c r="R376" i="9"/>
  <c r="S376" i="9" s="1"/>
  <c r="R377" i="9"/>
  <c r="S377" i="9" s="1"/>
  <c r="R378" i="9"/>
  <c r="S378" i="9" s="1"/>
  <c r="R379" i="9"/>
  <c r="S379" i="9" s="1"/>
  <c r="R380" i="9"/>
  <c r="S380" i="9" s="1"/>
  <c r="R319" i="9"/>
  <c r="S319" i="9" s="1"/>
  <c r="R320" i="9"/>
  <c r="S320" i="9" s="1"/>
  <c r="R321" i="9"/>
  <c r="S321" i="9" s="1"/>
  <c r="R322" i="9"/>
  <c r="S322" i="9" s="1"/>
  <c r="R323" i="9"/>
  <c r="S323" i="9" s="1"/>
  <c r="R324" i="9"/>
  <c r="S324" i="9" s="1"/>
  <c r="R325" i="9"/>
  <c r="S325" i="9" s="1"/>
  <c r="R326" i="9"/>
  <c r="S326" i="9" s="1"/>
  <c r="R313" i="9"/>
  <c r="S313" i="9" s="1"/>
  <c r="R312" i="9"/>
  <c r="S312" i="9" s="1"/>
  <c r="R310" i="9"/>
  <c r="S310" i="9" s="1"/>
  <c r="R309" i="9"/>
  <c r="S309" i="9" s="1"/>
  <c r="R295" i="9"/>
  <c r="S295" i="9" s="1"/>
  <c r="R202" i="9"/>
  <c r="S202" i="9" s="1"/>
  <c r="R201" i="9"/>
  <c r="S201" i="9" s="1"/>
  <c r="R200" i="9"/>
  <c r="S200" i="9" s="1"/>
  <c r="R199" i="9"/>
  <c r="S199" i="9" s="1"/>
  <c r="R186" i="9"/>
  <c r="S186" i="9" s="1"/>
  <c r="R184" i="9"/>
  <c r="S184" i="9" s="1"/>
  <c r="R183" i="9"/>
  <c r="S183" i="9" s="1"/>
  <c r="R167" i="9"/>
  <c r="S167" i="9" s="1"/>
  <c r="R138" i="9"/>
  <c r="S138" i="9" s="1"/>
  <c r="R137" i="9"/>
  <c r="S137" i="9" s="1"/>
  <c r="R136" i="9"/>
  <c r="S136" i="9" s="1"/>
  <c r="R135" i="9"/>
  <c r="S135" i="9" s="1"/>
  <c r="R133" i="9"/>
  <c r="S133" i="9" s="1"/>
  <c r="R132" i="9"/>
  <c r="S132" i="9" s="1"/>
  <c r="R131" i="9"/>
  <c r="S131" i="9" s="1"/>
  <c r="R130" i="9"/>
  <c r="S130" i="9" s="1"/>
  <c r="R129" i="9"/>
  <c r="S129" i="9" s="1"/>
  <c r="R128" i="9"/>
  <c r="S128" i="9" s="1"/>
  <c r="R127" i="9"/>
  <c r="S127" i="9" s="1"/>
  <c r="R126" i="9"/>
  <c r="S126" i="9" s="1"/>
  <c r="R125" i="9"/>
  <c r="S125" i="9" s="1"/>
  <c r="R124" i="9"/>
  <c r="S124" i="9" s="1"/>
  <c r="R123" i="9"/>
  <c r="S123" i="9" s="1"/>
  <c r="R122" i="9"/>
  <c r="S122" i="9" s="1"/>
  <c r="R121" i="9"/>
  <c r="S121" i="9" s="1"/>
  <c r="R120" i="9"/>
  <c r="S120" i="9" s="1"/>
  <c r="R117" i="9"/>
  <c r="S117" i="9" s="1"/>
  <c r="R116" i="9"/>
  <c r="S116" i="9" s="1"/>
  <c r="R115" i="9"/>
  <c r="S115" i="9" s="1"/>
  <c r="R278" i="9"/>
  <c r="S278" i="9" s="1"/>
  <c r="R269" i="9"/>
  <c r="S269" i="9" s="1"/>
  <c r="R268" i="9"/>
  <c r="S268" i="9" s="1"/>
  <c r="R267" i="9"/>
  <c r="S267" i="9" s="1"/>
  <c r="R462" i="9"/>
  <c r="S462" i="9" s="1"/>
  <c r="R463" i="9"/>
  <c r="S463" i="9" s="1"/>
  <c r="R405" i="9"/>
  <c r="S405" i="9" s="1"/>
  <c r="R404" i="9"/>
  <c r="S404" i="9" s="1"/>
  <c r="R294" i="9"/>
  <c r="S294" i="9" s="1"/>
  <c r="R293" i="9"/>
  <c r="S293" i="9" s="1"/>
  <c r="R292" i="9"/>
  <c r="S292" i="9" s="1"/>
  <c r="R279" i="9"/>
  <c r="S279" i="9" s="1"/>
  <c r="R277" i="9"/>
  <c r="S277" i="9" s="1"/>
  <c r="R327" i="9"/>
  <c r="S327" i="9" s="1"/>
  <c r="R249" i="9"/>
  <c r="S249" i="9" s="1"/>
  <c r="R248" i="9"/>
  <c r="S248" i="9" s="1"/>
  <c r="R198" i="9"/>
  <c r="S198" i="9" s="1"/>
  <c r="R197" i="9"/>
  <c r="S197" i="9" s="1"/>
  <c r="R195" i="9"/>
  <c r="S195" i="9" s="1"/>
  <c r="R188" i="9"/>
  <c r="S188" i="9" s="1"/>
  <c r="R328" i="9"/>
  <c r="S328" i="9" s="1"/>
  <c r="R26" i="9"/>
  <c r="S26" i="9" s="1"/>
  <c r="R6" i="9"/>
  <c r="S6" i="9" s="1"/>
  <c r="R234" i="9"/>
  <c r="S234" i="9" s="1"/>
  <c r="R235" i="9"/>
  <c r="S235" i="9" s="1"/>
  <c r="R237" i="9"/>
  <c r="S237" i="9" s="1"/>
  <c r="R238" i="9"/>
  <c r="S238" i="9" s="1"/>
  <c r="R239" i="9"/>
  <c r="S239" i="9" s="1"/>
  <c r="R415" i="9"/>
  <c r="S415" i="9" s="1"/>
  <c r="R414" i="9"/>
  <c r="S414" i="9" s="1"/>
  <c r="R413" i="9"/>
  <c r="S413" i="9" s="1"/>
  <c r="R412" i="9"/>
  <c r="S412" i="9" s="1"/>
  <c r="R411" i="9"/>
  <c r="S411" i="9" s="1"/>
  <c r="R410" i="9"/>
  <c r="S410" i="9" s="1"/>
  <c r="R409" i="9"/>
  <c r="S409" i="9" s="1"/>
  <c r="R408" i="9"/>
  <c r="S408" i="9" s="1"/>
  <c r="R407" i="9"/>
  <c r="S407" i="9" s="1"/>
  <c r="R386" i="9"/>
  <c r="S386" i="9" s="1"/>
  <c r="R336" i="9"/>
  <c r="S336" i="9" s="1"/>
  <c r="R334" i="9"/>
  <c r="S334" i="9" s="1"/>
  <c r="R333" i="9"/>
  <c r="S333" i="9" s="1"/>
  <c r="R332" i="9"/>
  <c r="S332" i="9" s="1"/>
  <c r="R331" i="9"/>
  <c r="S331" i="9" s="1"/>
  <c r="R305" i="9"/>
  <c r="S305" i="9" s="1"/>
  <c r="R296" i="9"/>
  <c r="S296" i="9" s="1"/>
  <c r="R291" i="9"/>
  <c r="S291" i="9" s="1"/>
  <c r="R290" i="9"/>
  <c r="S290" i="9" s="1"/>
  <c r="R289" i="9"/>
  <c r="S289" i="9" s="1"/>
  <c r="R288" i="9"/>
  <c r="S288" i="9" s="1"/>
  <c r="R287" i="9"/>
  <c r="S287" i="9" s="1"/>
  <c r="R286" i="9"/>
  <c r="S286" i="9" s="1"/>
  <c r="R281" i="9"/>
  <c r="S281" i="9" s="1"/>
  <c r="R284" i="9"/>
  <c r="S284" i="9" s="1"/>
  <c r="R283" i="9"/>
  <c r="S283" i="9" s="1"/>
  <c r="R282" i="9"/>
  <c r="S282" i="9" s="1"/>
  <c r="R280" i="9"/>
  <c r="S280" i="9" s="1"/>
  <c r="R276" i="9"/>
  <c r="S276" i="9" s="1"/>
  <c r="R274" i="9"/>
  <c r="S274" i="9" s="1"/>
  <c r="R273" i="9"/>
  <c r="S273" i="9" s="1"/>
  <c r="R265" i="9"/>
  <c r="S265" i="9" s="1"/>
  <c r="R264" i="9"/>
  <c r="S264" i="9" s="1"/>
  <c r="R263" i="9"/>
  <c r="S263" i="9" s="1"/>
  <c r="R262" i="9"/>
  <c r="S262" i="9" s="1"/>
  <c r="R261" i="9"/>
  <c r="S261" i="9" s="1"/>
  <c r="R260" i="9"/>
  <c r="S260" i="9" s="1"/>
  <c r="R259" i="9"/>
  <c r="S259" i="9" s="1"/>
  <c r="R256" i="9"/>
  <c r="S256" i="9" s="1"/>
  <c r="R258" i="9"/>
  <c r="S258" i="9" s="1"/>
  <c r="R257" i="9"/>
  <c r="S257" i="9" s="1"/>
  <c r="R255" i="9"/>
  <c r="S255" i="9" s="1"/>
  <c r="R254" i="9"/>
  <c r="S254" i="9" s="1"/>
  <c r="R253" i="9"/>
  <c r="S253" i="9" s="1"/>
  <c r="R252" i="9"/>
  <c r="S252" i="9" s="1"/>
  <c r="R251" i="9"/>
  <c r="S251" i="9" s="1"/>
  <c r="R250" i="9"/>
  <c r="S250" i="9" s="1"/>
  <c r="R233" i="9"/>
  <c r="S233" i="9" s="1"/>
  <c r="R194" i="9"/>
  <c r="S194" i="9" s="1"/>
  <c r="R193" i="9"/>
  <c r="S193" i="9" s="1"/>
  <c r="R192" i="9"/>
  <c r="S192" i="9" s="1"/>
  <c r="R191" i="9"/>
  <c r="S191" i="9" s="1"/>
  <c r="R190" i="9"/>
  <c r="S190" i="9" s="1"/>
  <c r="R189" i="9"/>
  <c r="S189" i="9" s="1"/>
  <c r="R176" i="9"/>
  <c r="S176" i="9" s="1"/>
  <c r="R119" i="9"/>
  <c r="S119" i="9" s="1"/>
  <c r="R113" i="9"/>
  <c r="S113" i="9" s="1"/>
  <c r="R112" i="9"/>
  <c r="S112" i="9" s="1"/>
  <c r="R329" i="9"/>
  <c r="S329" i="9" s="1"/>
  <c r="R240" i="9"/>
  <c r="S240" i="9" s="1"/>
  <c r="R335" i="9"/>
  <c r="S335" i="9" s="1"/>
  <c r="R387" i="9"/>
  <c r="S387" i="9" s="1"/>
  <c r="R285" i="9"/>
  <c r="S285" i="9" s="1"/>
  <c r="R98" i="9"/>
  <c r="S98" i="9" s="1"/>
  <c r="R96" i="9"/>
  <c r="S96" i="9" s="1"/>
  <c r="R94" i="9"/>
  <c r="S94" i="9" s="1"/>
  <c r="R92" i="9"/>
  <c r="S92" i="9" s="1"/>
  <c r="R61" i="9"/>
  <c r="S61" i="9" s="1"/>
  <c r="R91" i="9"/>
  <c r="S91" i="9" s="1"/>
  <c r="R93" i="9"/>
  <c r="S93" i="9" s="1"/>
  <c r="R89" i="9"/>
  <c r="S89" i="9" s="1"/>
  <c r="R88" i="9"/>
  <c r="S88" i="9" s="1"/>
  <c r="R87" i="9"/>
  <c r="S87" i="9" s="1"/>
  <c r="R86" i="9"/>
  <c r="S86" i="9" s="1"/>
  <c r="R84" i="9"/>
  <c r="S84" i="9" s="1"/>
  <c r="R83" i="9"/>
  <c r="S83" i="9" s="1"/>
  <c r="R95" i="9"/>
  <c r="S95" i="9" s="1"/>
  <c r="R81" i="9"/>
  <c r="S81" i="9" s="1"/>
  <c r="R80" i="9"/>
  <c r="S80" i="9" s="1"/>
  <c r="R77" i="9"/>
  <c r="S77" i="9" s="1"/>
  <c r="R76" i="9"/>
  <c r="S76" i="9" s="1"/>
  <c r="R78" i="9"/>
  <c r="S78" i="9" s="1"/>
  <c r="R75" i="9"/>
  <c r="S75" i="9" s="1"/>
  <c r="R74" i="9"/>
  <c r="S74" i="9" s="1"/>
  <c r="R73" i="9"/>
  <c r="S73" i="9" s="1"/>
  <c r="R72" i="9"/>
  <c r="S72" i="9" s="1"/>
  <c r="R85" i="9"/>
  <c r="S85" i="9" s="1"/>
  <c r="R82" i="9"/>
  <c r="S82" i="9" s="1"/>
  <c r="R65" i="9"/>
  <c r="S65" i="9" s="1"/>
  <c r="R70" i="9"/>
  <c r="S70" i="9" s="1"/>
  <c r="R69" i="9"/>
  <c r="S69" i="9" s="1"/>
  <c r="R71" i="9"/>
  <c r="S71" i="9" s="1"/>
  <c r="R66" i="9"/>
  <c r="S66" i="9" s="1"/>
  <c r="R67" i="9"/>
  <c r="S67" i="9" s="1"/>
  <c r="R64" i="9"/>
  <c r="S64" i="9" s="1"/>
  <c r="R62" i="9"/>
  <c r="S62" i="9" s="1"/>
  <c r="R63" i="9"/>
  <c r="S63" i="9" s="1"/>
  <c r="R104" i="9"/>
  <c r="S104" i="9" s="1"/>
  <c r="R109" i="9"/>
  <c r="S109" i="9" s="1"/>
  <c r="R108" i="9"/>
  <c r="S108" i="9" s="1"/>
  <c r="R107" i="9"/>
  <c r="S107" i="9" s="1"/>
  <c r="R106" i="9"/>
  <c r="S106" i="9" s="1"/>
  <c r="R105" i="9"/>
  <c r="S105" i="9" s="1"/>
  <c r="R421" i="9"/>
  <c r="S421" i="9" s="1"/>
  <c r="R420" i="9"/>
  <c r="S420" i="9" s="1"/>
  <c r="R419" i="9"/>
  <c r="S419" i="9" s="1"/>
  <c r="R418" i="9"/>
  <c r="S418" i="9" s="1"/>
  <c r="R417" i="9"/>
  <c r="S417" i="9" s="1"/>
  <c r="R416" i="9"/>
  <c r="S416" i="9" s="1"/>
  <c r="R56" i="9"/>
  <c r="S56" i="9" s="1"/>
  <c r="R54" i="9"/>
  <c r="S54" i="9" s="1"/>
  <c r="R52" i="9"/>
  <c r="S52" i="9" s="1"/>
  <c r="R51" i="9"/>
  <c r="S51" i="9" s="1"/>
  <c r="R50" i="9"/>
  <c r="S50" i="9" s="1"/>
  <c r="R49" i="9"/>
  <c r="S49" i="9" s="1"/>
  <c r="R48" i="9"/>
  <c r="S48" i="9" s="1"/>
  <c r="R47" i="9"/>
  <c r="S47" i="9" s="1"/>
  <c r="R43" i="9"/>
  <c r="S43" i="9" s="1"/>
  <c r="R42" i="9"/>
  <c r="S42" i="9" s="1"/>
  <c r="R41" i="9"/>
  <c r="S41" i="9" s="1"/>
  <c r="R40" i="9"/>
  <c r="S40" i="9" s="1"/>
  <c r="R37" i="9"/>
  <c r="S37" i="9" s="1"/>
  <c r="R39" i="9"/>
  <c r="S39" i="9" s="1"/>
  <c r="R38" i="9"/>
  <c r="S38" i="9" s="1"/>
  <c r="R44" i="9"/>
  <c r="S44" i="9" s="1"/>
  <c r="R36" i="9"/>
  <c r="S36" i="9" s="1"/>
  <c r="R35" i="9"/>
  <c r="S35" i="9" s="1"/>
  <c r="R32" i="9"/>
  <c r="S32" i="9" s="1"/>
  <c r="R30" i="9"/>
  <c r="S30" i="9" s="1"/>
  <c r="R33" i="9"/>
  <c r="S33" i="9" s="1"/>
  <c r="R31" i="9"/>
  <c r="S31" i="9" s="1"/>
  <c r="R29" i="9"/>
  <c r="S29" i="9" s="1"/>
  <c r="R28" i="9"/>
  <c r="S28" i="9" s="1"/>
  <c r="R27" i="9"/>
  <c r="S27" i="9" s="1"/>
  <c r="R17" i="9"/>
  <c r="S17" i="9" s="1"/>
  <c r="R16" i="9"/>
  <c r="S16" i="9" s="1"/>
  <c r="R15" i="9"/>
  <c r="S15" i="9" s="1"/>
  <c r="R14" i="9"/>
  <c r="S14" i="9" s="1"/>
  <c r="R13" i="9"/>
  <c r="S13" i="9" s="1"/>
  <c r="R12" i="9"/>
  <c r="S12" i="9" s="1"/>
  <c r="R11" i="9"/>
  <c r="S11" i="9" s="1"/>
  <c r="R10" i="9"/>
  <c r="S10" i="9" s="1"/>
  <c r="R9" i="9"/>
  <c r="S9" i="9" s="1"/>
  <c r="R8" i="9"/>
  <c r="S8" i="9" s="1"/>
  <c r="R7" i="9"/>
  <c r="S7" i="9" s="1"/>
  <c r="R4" i="9"/>
  <c r="S4" i="9" s="1"/>
  <c r="R46" i="9"/>
  <c r="S46" i="9" s="1"/>
  <c r="R21" i="9"/>
  <c r="S21" i="9" s="1"/>
  <c r="R3" i="9"/>
  <c r="S3" i="9" s="1"/>
  <c r="R34" i="9"/>
  <c r="S34" i="9" s="1"/>
  <c r="R330" i="9"/>
  <c r="S330" i="9" s="1"/>
  <c r="R385" i="9"/>
  <c r="S385" i="9" s="1"/>
  <c r="R53" i="9"/>
  <c r="S53" i="9" s="1"/>
  <c r="R384" i="9"/>
  <c r="S384" i="9" s="1"/>
  <c r="R118" i="9"/>
  <c r="S118" i="9" s="1"/>
  <c r="R432" i="9"/>
  <c r="S432" i="9" s="1"/>
  <c r="R433" i="9"/>
  <c r="S433" i="9" s="1"/>
  <c r="R68" i="9"/>
  <c r="S68" i="9" s="1"/>
  <c r="R90" i="9"/>
  <c r="S90" i="9" s="1"/>
  <c r="R110" i="9"/>
  <c r="S110" i="9" s="1"/>
  <c r="R337" i="9"/>
  <c r="S337" i="9" s="1"/>
  <c r="R297" i="9"/>
  <c r="S297" i="9" s="1"/>
  <c r="R304" i="9"/>
  <c r="S304" i="9" s="1"/>
  <c r="R435" i="9"/>
  <c r="S435" i="9" s="1"/>
  <c r="R146" i="9"/>
  <c r="S146" i="9" s="1"/>
  <c r="R134" i="9"/>
  <c r="S134" i="9" s="1"/>
  <c r="R175" i="9"/>
  <c r="S175" i="9" s="1"/>
  <c r="R158" i="9"/>
  <c r="S158" i="9" s="1"/>
  <c r="R470" i="9"/>
  <c r="S470" i="9" s="1"/>
  <c r="R468" i="9"/>
  <c r="S468" i="9" s="1"/>
  <c r="R467" i="9"/>
  <c r="S467" i="9" s="1"/>
  <c r="R465" i="9"/>
  <c r="S465" i="9" s="1"/>
  <c r="R464" i="9"/>
  <c r="S464" i="9" s="1"/>
  <c r="R461" i="9"/>
  <c r="S461" i="9" s="1"/>
  <c r="R460" i="9"/>
  <c r="S460" i="9" s="1"/>
  <c r="R459" i="9"/>
  <c r="S459" i="9" s="1"/>
  <c r="R447" i="9"/>
  <c r="S447" i="9" s="1"/>
  <c r="R446" i="9"/>
  <c r="S446" i="9" s="1"/>
  <c r="R445" i="9"/>
  <c r="S445" i="9" s="1"/>
  <c r="R444" i="9"/>
  <c r="S444" i="9" s="1"/>
  <c r="R443" i="9"/>
  <c r="S443" i="9" s="1"/>
  <c r="R442" i="9"/>
  <c r="S442" i="9" s="1"/>
  <c r="R441" i="9"/>
  <c r="S441" i="9" s="1"/>
  <c r="R440" i="9"/>
  <c r="S440" i="9" s="1"/>
  <c r="R439" i="9"/>
  <c r="S439" i="9" s="1"/>
  <c r="R438" i="9"/>
  <c r="S438" i="9" s="1"/>
  <c r="R437" i="9"/>
  <c r="S437" i="9" s="1"/>
  <c r="N142" i="9" l="1"/>
  <c r="J142" i="9"/>
  <c r="G142" i="9"/>
  <c r="S142" i="9"/>
  <c r="U142" i="9" s="1"/>
  <c r="H142" i="9"/>
  <c r="L142" i="9"/>
  <c r="P142" i="9"/>
  <c r="K142" i="9"/>
  <c r="O142" i="9"/>
  <c r="I142" i="9"/>
  <c r="M142" i="9"/>
  <c r="F272" i="9"/>
  <c r="I272" i="9" l="1"/>
  <c r="H272" i="9"/>
  <c r="J272" i="9"/>
  <c r="N272" i="9"/>
  <c r="M272" i="9"/>
  <c r="G272" i="9"/>
  <c r="P272" i="9"/>
  <c r="K272" i="9"/>
  <c r="L272" i="9"/>
  <c r="Q272" i="9"/>
  <c r="O272" i="9"/>
  <c r="F31" i="9"/>
  <c r="H31" i="9" l="1"/>
  <c r="G31" i="9"/>
  <c r="M31" i="9"/>
  <c r="J31" i="9"/>
  <c r="I31" i="9"/>
  <c r="K31" i="9"/>
  <c r="L31" i="9"/>
  <c r="O31" i="9"/>
  <c r="Q31" i="9"/>
  <c r="N31" i="9"/>
  <c r="P31" i="9"/>
  <c r="D12" i="13"/>
  <c r="F418" i="9" l="1"/>
  <c r="H418" i="9" l="1"/>
  <c r="G418" i="9"/>
  <c r="M418" i="9"/>
  <c r="K418" i="9"/>
  <c r="J418" i="9"/>
  <c r="L418" i="9"/>
  <c r="N418" i="9"/>
  <c r="O418" i="9"/>
  <c r="I418" i="9"/>
  <c r="Q418" i="9"/>
  <c r="P418" i="9"/>
  <c r="F408" i="9"/>
  <c r="G408" i="9" l="1"/>
  <c r="I408" i="9"/>
  <c r="L408" i="9"/>
  <c r="M408" i="9"/>
  <c r="Q408" i="9"/>
  <c r="H408" i="9"/>
  <c r="K408" i="9"/>
  <c r="N408" i="9"/>
  <c r="O408" i="9"/>
  <c r="J408" i="9"/>
  <c r="P408" i="9"/>
  <c r="F24" i="9"/>
  <c r="J24" i="9" l="1"/>
  <c r="G24" i="9"/>
  <c r="K24" i="9"/>
  <c r="L24" i="9"/>
  <c r="I24" i="9"/>
  <c r="H24" i="9"/>
  <c r="P24" i="9"/>
  <c r="Q24" i="9"/>
  <c r="O24" i="9"/>
  <c r="M24" i="9"/>
  <c r="N24" i="9"/>
  <c r="F371" i="9"/>
  <c r="G371" i="9" l="1"/>
  <c r="H371" i="9"/>
  <c r="L371" i="9"/>
  <c r="K371" i="9"/>
  <c r="J371" i="9"/>
  <c r="M371" i="9"/>
  <c r="N371" i="9"/>
  <c r="Q371" i="9"/>
  <c r="I371" i="9"/>
  <c r="O371" i="9"/>
  <c r="P371" i="9"/>
  <c r="F387" i="9"/>
  <c r="I387" i="9" l="1"/>
  <c r="G387" i="9"/>
  <c r="J387" i="9"/>
  <c r="N387" i="9"/>
  <c r="K387" i="9"/>
  <c r="H387" i="9"/>
  <c r="O387" i="9"/>
  <c r="L387" i="9"/>
  <c r="M387" i="9"/>
  <c r="P387" i="9"/>
  <c r="Q387" i="9"/>
  <c r="F254" i="9"/>
  <c r="H254" i="9" l="1"/>
  <c r="M254" i="9"/>
  <c r="K254" i="9"/>
  <c r="G254" i="9"/>
  <c r="J254" i="9"/>
  <c r="N254" i="9"/>
  <c r="I254" i="9"/>
  <c r="L254" i="9"/>
  <c r="O254" i="9"/>
  <c r="P254" i="9"/>
  <c r="Q254" i="9"/>
  <c r="F469" i="9"/>
  <c r="I469" i="9" l="1"/>
  <c r="N469" i="9"/>
  <c r="H469" i="9"/>
  <c r="K469" i="9"/>
  <c r="M469" i="9"/>
  <c r="G469" i="9"/>
  <c r="O469" i="9"/>
  <c r="P469" i="9"/>
  <c r="J469" i="9"/>
  <c r="L469" i="9"/>
  <c r="Q469" i="9"/>
  <c r="F256" i="9"/>
  <c r="H256" i="9" l="1"/>
  <c r="M256" i="9"/>
  <c r="K256" i="9"/>
  <c r="G256" i="9"/>
  <c r="J256" i="9"/>
  <c r="N256" i="9"/>
  <c r="L256" i="9"/>
  <c r="O256" i="9"/>
  <c r="I256" i="9"/>
  <c r="P256" i="9"/>
  <c r="Q256" i="9"/>
  <c r="F335" i="9"/>
  <c r="F153" i="9"/>
  <c r="K335" i="9" l="1"/>
  <c r="H335" i="9"/>
  <c r="I335" i="9"/>
  <c r="G335" i="9"/>
  <c r="J335" i="9"/>
  <c r="M335" i="9"/>
  <c r="N335" i="9"/>
  <c r="P335" i="9"/>
  <c r="L335" i="9"/>
  <c r="Q335" i="9"/>
  <c r="O335" i="9"/>
  <c r="I153" i="9"/>
  <c r="G153" i="9"/>
  <c r="H153" i="9"/>
  <c r="J153" i="9"/>
  <c r="N153" i="9"/>
  <c r="L153" i="9"/>
  <c r="M153" i="9"/>
  <c r="O153" i="9"/>
  <c r="P153" i="9"/>
  <c r="Q153" i="9"/>
  <c r="K153" i="9"/>
  <c r="F372" i="9"/>
  <c r="F243" i="9"/>
  <c r="J243" i="9" l="1"/>
  <c r="G243" i="9"/>
  <c r="H243" i="9"/>
  <c r="K243" i="9"/>
  <c r="I243" i="9"/>
  <c r="L243" i="9"/>
  <c r="M243" i="9"/>
  <c r="P243" i="9"/>
  <c r="Q243" i="9"/>
  <c r="O243" i="9"/>
  <c r="N243" i="9"/>
  <c r="J372" i="9"/>
  <c r="K372" i="9"/>
  <c r="H372" i="9"/>
  <c r="I372" i="9"/>
  <c r="G372" i="9"/>
  <c r="M372" i="9"/>
  <c r="P372" i="9"/>
  <c r="L372" i="9"/>
  <c r="N372" i="9"/>
  <c r="Q372" i="9"/>
  <c r="O372" i="9"/>
  <c r="F424" i="9"/>
  <c r="G424" i="9" l="1"/>
  <c r="L424" i="9"/>
  <c r="I424" i="9"/>
  <c r="K424" i="9"/>
  <c r="O424" i="9"/>
  <c r="Q424" i="9"/>
  <c r="M424" i="9"/>
  <c r="N424" i="9"/>
  <c r="J424" i="9"/>
  <c r="H424" i="9"/>
  <c r="P424" i="9"/>
  <c r="F152" i="9"/>
  <c r="H152" i="9" l="1"/>
  <c r="M152" i="9"/>
  <c r="K152" i="9"/>
  <c r="G152" i="9"/>
  <c r="I152" i="9"/>
  <c r="J152" i="9"/>
  <c r="N152" i="9"/>
  <c r="L152" i="9"/>
  <c r="O152" i="9"/>
  <c r="P152" i="9"/>
  <c r="Q152" i="9"/>
  <c r="F282" i="9"/>
  <c r="H282" i="9" l="1"/>
  <c r="M282" i="9"/>
  <c r="K282" i="9"/>
  <c r="G282" i="9"/>
  <c r="J282" i="9"/>
  <c r="N282" i="9"/>
  <c r="L282" i="9"/>
  <c r="O282" i="9"/>
  <c r="I282" i="9"/>
  <c r="P282" i="9"/>
  <c r="Q282" i="9"/>
  <c r="F310" i="9"/>
  <c r="J310" i="9" l="1"/>
  <c r="G310" i="9"/>
  <c r="I310" i="9"/>
  <c r="K310" i="9"/>
  <c r="L310" i="9"/>
  <c r="P310" i="9"/>
  <c r="Q310" i="9"/>
  <c r="H310" i="9"/>
  <c r="M310" i="9"/>
  <c r="N310" i="9"/>
  <c r="O310" i="9"/>
  <c r="F336" i="9"/>
  <c r="H336" i="9" l="1"/>
  <c r="G336" i="9"/>
  <c r="M336" i="9"/>
  <c r="I336" i="9"/>
  <c r="L336" i="9"/>
  <c r="J336" i="9"/>
  <c r="N336" i="9"/>
  <c r="K336" i="9"/>
  <c r="O336" i="9"/>
  <c r="Q336" i="9"/>
  <c r="P336" i="9"/>
  <c r="G253" i="9" l="1"/>
  <c r="L253" i="9"/>
  <c r="K253" i="9"/>
  <c r="H253" i="9"/>
  <c r="M253" i="9"/>
  <c r="Q253" i="9"/>
  <c r="N253" i="9"/>
  <c r="J253" i="9"/>
  <c r="P253" i="9"/>
  <c r="I253" i="9"/>
  <c r="O253" i="9"/>
  <c r="F386" i="9"/>
  <c r="I386" i="9" l="1"/>
  <c r="H386" i="9"/>
  <c r="J386" i="9"/>
  <c r="N386" i="9"/>
  <c r="K386" i="9"/>
  <c r="O386" i="9"/>
  <c r="M386" i="9"/>
  <c r="P386" i="9"/>
  <c r="G386" i="9"/>
  <c r="Q386" i="9"/>
  <c r="L386" i="9"/>
  <c r="F475" i="9"/>
  <c r="G475" i="9" l="1"/>
  <c r="H475" i="9"/>
  <c r="L475" i="9"/>
  <c r="J475" i="9"/>
  <c r="K475" i="9"/>
  <c r="N475" i="9"/>
  <c r="Q475" i="9"/>
  <c r="M475" i="9"/>
  <c r="I475" i="9"/>
  <c r="O475" i="9"/>
  <c r="P475" i="9"/>
  <c r="F49" i="9"/>
  <c r="H49" i="9" l="1"/>
  <c r="G49" i="9"/>
  <c r="M49" i="9"/>
  <c r="J49" i="9"/>
  <c r="I49" i="9"/>
  <c r="K49" i="9"/>
  <c r="L49" i="9"/>
  <c r="O49" i="9"/>
  <c r="Q49" i="9"/>
  <c r="N49" i="9"/>
  <c r="P49" i="9"/>
  <c r="F296" i="9"/>
  <c r="F385" i="9"/>
  <c r="I296" i="9" l="1"/>
  <c r="K296" i="9"/>
  <c r="G296" i="9"/>
  <c r="M296" i="9"/>
  <c r="P296" i="9"/>
  <c r="H296" i="9"/>
  <c r="L296" i="9"/>
  <c r="Q296" i="9"/>
  <c r="J296" i="9"/>
  <c r="N296" i="9"/>
  <c r="O296" i="9"/>
  <c r="G385" i="9"/>
  <c r="H385" i="9"/>
  <c r="L385" i="9"/>
  <c r="I385" i="9"/>
  <c r="J385" i="9"/>
  <c r="K385" i="9"/>
  <c r="Q385" i="9"/>
  <c r="M385" i="9"/>
  <c r="N385" i="9"/>
  <c r="O385" i="9"/>
  <c r="P385" i="9"/>
  <c r="F14" i="9"/>
  <c r="I14" i="9" l="1"/>
  <c r="J14" i="9"/>
  <c r="N14" i="9"/>
  <c r="H14" i="9"/>
  <c r="G14" i="9"/>
  <c r="K14" i="9"/>
  <c r="L14" i="9"/>
  <c r="O14" i="9"/>
  <c r="M14" i="9"/>
  <c r="P14" i="9"/>
  <c r="Q14" i="9"/>
  <c r="F251" i="9"/>
  <c r="I251" i="9" l="1"/>
  <c r="G251" i="9"/>
  <c r="H251" i="9"/>
  <c r="J251" i="9"/>
  <c r="N251" i="9"/>
  <c r="L251" i="9"/>
  <c r="O251" i="9"/>
  <c r="M251" i="9"/>
  <c r="K251" i="9"/>
  <c r="P251" i="9"/>
  <c r="Q251" i="9"/>
  <c r="G284" i="9" l="1"/>
  <c r="I284" i="9"/>
  <c r="K284" i="9"/>
  <c r="L284" i="9"/>
  <c r="H284" i="9"/>
  <c r="M284" i="9"/>
  <c r="P284" i="9"/>
  <c r="Q284" i="9"/>
  <c r="J284" i="9"/>
  <c r="N284" i="9"/>
  <c r="O284" i="9"/>
  <c r="F99" i="9"/>
  <c r="F388" i="9"/>
  <c r="F390" i="9"/>
  <c r="F392" i="9"/>
  <c r="F394" i="9"/>
  <c r="F396" i="9"/>
  <c r="F131" i="9"/>
  <c r="F138" i="9"/>
  <c r="F141" i="9"/>
  <c r="F144" i="9"/>
  <c r="F364" i="9"/>
  <c r="F363" i="9"/>
  <c r="F209" i="9"/>
  <c r="F210" i="9"/>
  <c r="F213" i="9"/>
  <c r="F219" i="9"/>
  <c r="F221" i="9"/>
  <c r="F225" i="9"/>
  <c r="F228" i="9"/>
  <c r="H213" i="9" l="1"/>
  <c r="G213" i="9"/>
  <c r="M213" i="9"/>
  <c r="L213" i="9"/>
  <c r="K213" i="9"/>
  <c r="J213" i="9"/>
  <c r="O213" i="9"/>
  <c r="N213" i="9"/>
  <c r="Q213" i="9"/>
  <c r="I213" i="9"/>
  <c r="P213" i="9"/>
  <c r="G138" i="9"/>
  <c r="H138" i="9"/>
  <c r="J138" i="9"/>
  <c r="L138" i="9"/>
  <c r="M138" i="9"/>
  <c r="K138" i="9"/>
  <c r="Q138" i="9"/>
  <c r="N138" i="9"/>
  <c r="I138" i="9"/>
  <c r="P138" i="9"/>
  <c r="O138" i="9"/>
  <c r="G97" i="9"/>
  <c r="H97" i="9"/>
  <c r="L97" i="9"/>
  <c r="K97" i="9"/>
  <c r="J97" i="9"/>
  <c r="M97" i="9"/>
  <c r="Q97" i="9"/>
  <c r="N97" i="9"/>
  <c r="O97" i="9"/>
  <c r="P97" i="9"/>
  <c r="I97" i="9"/>
  <c r="I210" i="9"/>
  <c r="H210" i="9"/>
  <c r="N210" i="9"/>
  <c r="K210" i="9"/>
  <c r="J210" i="9"/>
  <c r="M210" i="9"/>
  <c r="O210" i="9"/>
  <c r="P210" i="9"/>
  <c r="G210" i="9"/>
  <c r="Q210" i="9"/>
  <c r="L210" i="9"/>
  <c r="I131" i="9"/>
  <c r="J131" i="9"/>
  <c r="N131" i="9"/>
  <c r="H131" i="9"/>
  <c r="O131" i="9"/>
  <c r="L131" i="9"/>
  <c r="M131" i="9"/>
  <c r="P131" i="9"/>
  <c r="G131" i="9"/>
  <c r="Q131" i="9"/>
  <c r="K131" i="9"/>
  <c r="H221" i="9"/>
  <c r="G221" i="9"/>
  <c r="M221" i="9"/>
  <c r="L221" i="9"/>
  <c r="I221" i="9"/>
  <c r="J221" i="9"/>
  <c r="O221" i="9"/>
  <c r="N221" i="9"/>
  <c r="Q221" i="9"/>
  <c r="K221" i="9"/>
  <c r="P221" i="9"/>
  <c r="G144" i="9"/>
  <c r="L144" i="9"/>
  <c r="I144" i="9"/>
  <c r="H144" i="9"/>
  <c r="J144" i="9"/>
  <c r="K144" i="9"/>
  <c r="Q144" i="9"/>
  <c r="M144" i="9"/>
  <c r="O144" i="9"/>
  <c r="P144" i="9"/>
  <c r="N144" i="9"/>
  <c r="I396" i="9"/>
  <c r="G396" i="9"/>
  <c r="H396" i="9"/>
  <c r="J396" i="9"/>
  <c r="N396" i="9"/>
  <c r="L396" i="9"/>
  <c r="O396" i="9"/>
  <c r="K396" i="9"/>
  <c r="P396" i="9"/>
  <c r="M396" i="9"/>
  <c r="Q396" i="9"/>
  <c r="I388" i="9"/>
  <c r="H388" i="9"/>
  <c r="J388" i="9"/>
  <c r="N388" i="9"/>
  <c r="G388" i="9"/>
  <c r="L388" i="9"/>
  <c r="O388" i="9"/>
  <c r="P388" i="9"/>
  <c r="K388" i="9"/>
  <c r="Q388" i="9"/>
  <c r="M388" i="9"/>
  <c r="H228" i="9"/>
  <c r="I228" i="9"/>
  <c r="M228" i="9"/>
  <c r="G228" i="9"/>
  <c r="J228" i="9"/>
  <c r="L228" i="9"/>
  <c r="O228" i="9"/>
  <c r="P228" i="9"/>
  <c r="N228" i="9"/>
  <c r="K228" i="9"/>
  <c r="Q228" i="9"/>
  <c r="J364" i="9"/>
  <c r="I364" i="9"/>
  <c r="K364" i="9"/>
  <c r="G364" i="9"/>
  <c r="L364" i="9"/>
  <c r="P364" i="9"/>
  <c r="M364" i="9"/>
  <c r="Q364" i="9"/>
  <c r="N364" i="9"/>
  <c r="H364" i="9"/>
  <c r="O364" i="9"/>
  <c r="I392" i="9"/>
  <c r="H392" i="9"/>
  <c r="J392" i="9"/>
  <c r="N392" i="9"/>
  <c r="G392" i="9"/>
  <c r="K392" i="9"/>
  <c r="O392" i="9"/>
  <c r="L392" i="9"/>
  <c r="P392" i="9"/>
  <c r="Q392" i="9"/>
  <c r="M392" i="9"/>
  <c r="I225" i="9"/>
  <c r="G225" i="9"/>
  <c r="H225" i="9"/>
  <c r="N225" i="9"/>
  <c r="J225" i="9"/>
  <c r="K225" i="9"/>
  <c r="L225" i="9"/>
  <c r="M225" i="9"/>
  <c r="O225" i="9"/>
  <c r="P225" i="9"/>
  <c r="Q225" i="9"/>
  <c r="G119" i="9"/>
  <c r="L119" i="9"/>
  <c r="J119" i="9"/>
  <c r="Q119" i="9"/>
  <c r="H119" i="9"/>
  <c r="K119" i="9"/>
  <c r="O119" i="9"/>
  <c r="I119" i="9"/>
  <c r="M119" i="9"/>
  <c r="N119" i="9"/>
  <c r="P119" i="9"/>
  <c r="G390" i="9"/>
  <c r="L390" i="9"/>
  <c r="H390" i="9"/>
  <c r="I390" i="9"/>
  <c r="J390" i="9"/>
  <c r="K390" i="9"/>
  <c r="Q390" i="9"/>
  <c r="M390" i="9"/>
  <c r="N390" i="9"/>
  <c r="O390" i="9"/>
  <c r="P390" i="9"/>
  <c r="H209" i="9"/>
  <c r="I209" i="9"/>
  <c r="M209" i="9"/>
  <c r="G209" i="9"/>
  <c r="K209" i="9"/>
  <c r="L209" i="9"/>
  <c r="O209" i="9"/>
  <c r="P209" i="9"/>
  <c r="N209" i="9"/>
  <c r="J209" i="9"/>
  <c r="Q209" i="9"/>
  <c r="J219" i="9"/>
  <c r="H219" i="9"/>
  <c r="K219" i="9"/>
  <c r="G219" i="9"/>
  <c r="I219" i="9"/>
  <c r="M219" i="9"/>
  <c r="L219" i="9"/>
  <c r="P219" i="9"/>
  <c r="N219" i="9"/>
  <c r="Q219" i="9"/>
  <c r="O219" i="9"/>
  <c r="G363" i="9"/>
  <c r="L363" i="9"/>
  <c r="I363" i="9"/>
  <c r="K363" i="9"/>
  <c r="Q363" i="9"/>
  <c r="H363" i="9"/>
  <c r="M363" i="9"/>
  <c r="N363" i="9"/>
  <c r="J363" i="9"/>
  <c r="O363" i="9"/>
  <c r="P363" i="9"/>
  <c r="I141" i="9"/>
  <c r="G141" i="9"/>
  <c r="N141" i="9"/>
  <c r="H141" i="9"/>
  <c r="K141" i="9"/>
  <c r="J141" i="9"/>
  <c r="L141" i="9"/>
  <c r="M141" i="9"/>
  <c r="O141" i="9"/>
  <c r="P141" i="9"/>
  <c r="Q141" i="9"/>
  <c r="G394" i="9"/>
  <c r="L394" i="9"/>
  <c r="H394" i="9"/>
  <c r="I394" i="9"/>
  <c r="K394" i="9"/>
  <c r="J394" i="9"/>
  <c r="N394" i="9"/>
  <c r="Q394" i="9"/>
  <c r="M394" i="9"/>
  <c r="O394" i="9"/>
  <c r="P394" i="9"/>
  <c r="H99" i="9"/>
  <c r="J99" i="9"/>
  <c r="M99" i="9"/>
  <c r="G99" i="9"/>
  <c r="L99" i="9"/>
  <c r="N99" i="9"/>
  <c r="I99" i="9"/>
  <c r="O99" i="9"/>
  <c r="P99" i="9"/>
  <c r="Q99" i="9"/>
  <c r="K99" i="9"/>
  <c r="F252" i="9"/>
  <c r="F106" i="9"/>
  <c r="I106" i="9" l="1"/>
  <c r="G106" i="9"/>
  <c r="J106" i="9"/>
  <c r="N106" i="9"/>
  <c r="K106" i="9"/>
  <c r="H106" i="9"/>
  <c r="O106" i="9"/>
  <c r="L106" i="9"/>
  <c r="M106" i="9"/>
  <c r="P106" i="9"/>
  <c r="Q106" i="9"/>
  <c r="G252" i="9"/>
  <c r="I252" i="9"/>
  <c r="K252" i="9"/>
  <c r="L252" i="9"/>
  <c r="P252" i="9"/>
  <c r="H252" i="9"/>
  <c r="M252" i="9"/>
  <c r="Q252" i="9"/>
  <c r="O252" i="9"/>
  <c r="J252" i="9"/>
  <c r="N252" i="9"/>
  <c r="H409" i="9"/>
  <c r="G409" i="9"/>
  <c r="M409" i="9"/>
  <c r="L409" i="9"/>
  <c r="I409" i="9"/>
  <c r="J409" i="9"/>
  <c r="K409" i="9"/>
  <c r="N409" i="9"/>
  <c r="O409" i="9"/>
  <c r="P409" i="9"/>
  <c r="Q409" i="9"/>
  <c r="G289" i="9"/>
  <c r="L289" i="9"/>
  <c r="I289" i="9"/>
  <c r="H289" i="9"/>
  <c r="Q289" i="9"/>
  <c r="J289" i="9"/>
  <c r="K289" i="9"/>
  <c r="N289" i="9"/>
  <c r="O289" i="9"/>
  <c r="M289" i="9"/>
  <c r="P289" i="9"/>
  <c r="F212" i="9"/>
  <c r="G212" i="9" l="1"/>
  <c r="L212" i="9"/>
  <c r="H212" i="9"/>
  <c r="I212" i="9"/>
  <c r="M212" i="9"/>
  <c r="N212" i="9"/>
  <c r="Q212" i="9"/>
  <c r="J212" i="9"/>
  <c r="K212" i="9"/>
  <c r="O212" i="9"/>
  <c r="P212" i="9"/>
  <c r="F404" i="9"/>
  <c r="G404" i="9" l="1"/>
  <c r="I404" i="9"/>
  <c r="L404" i="9"/>
  <c r="K404" i="9"/>
  <c r="H404" i="9"/>
  <c r="J404" i="9"/>
  <c r="Q404" i="9"/>
  <c r="M404" i="9"/>
  <c r="N404" i="9"/>
  <c r="O404" i="9"/>
  <c r="P404" i="9"/>
  <c r="F302" i="9"/>
  <c r="I302" i="9" l="1"/>
  <c r="G302" i="9"/>
  <c r="N302" i="9"/>
  <c r="L302" i="9"/>
  <c r="J302" i="9"/>
  <c r="K302" i="9"/>
  <c r="M302" i="9"/>
  <c r="O302" i="9"/>
  <c r="P302" i="9"/>
  <c r="H302" i="9"/>
  <c r="Q302" i="9"/>
  <c r="F13" i="9"/>
  <c r="F50" i="9"/>
  <c r="F52" i="9"/>
  <c r="F398" i="9"/>
  <c r="H13" i="9" l="1"/>
  <c r="G13" i="9"/>
  <c r="I13" i="9"/>
  <c r="M13" i="9"/>
  <c r="J13" i="9"/>
  <c r="K13" i="9"/>
  <c r="L13" i="9"/>
  <c r="O13" i="9"/>
  <c r="N13" i="9"/>
  <c r="P13" i="9"/>
  <c r="Q13" i="9"/>
  <c r="I50" i="9"/>
  <c r="J50" i="9"/>
  <c r="N50" i="9"/>
  <c r="K50" i="9"/>
  <c r="L50" i="9"/>
  <c r="M50" i="9"/>
  <c r="O50" i="9"/>
  <c r="H50" i="9"/>
  <c r="P50" i="9"/>
  <c r="Q50" i="9"/>
  <c r="G50" i="9"/>
  <c r="I51" i="9"/>
  <c r="K51" i="9"/>
  <c r="G51" i="9"/>
  <c r="H51" i="9"/>
  <c r="J51" i="9"/>
  <c r="P51" i="9"/>
  <c r="Q51" i="9"/>
  <c r="L51" i="9"/>
  <c r="M51" i="9"/>
  <c r="N51" i="9"/>
  <c r="O51" i="9"/>
  <c r="G52" i="9"/>
  <c r="H52" i="9"/>
  <c r="L52" i="9"/>
  <c r="I52" i="9"/>
  <c r="K52" i="9"/>
  <c r="Q52" i="9"/>
  <c r="N52" i="9"/>
  <c r="M52" i="9"/>
  <c r="O52" i="9"/>
  <c r="P52" i="9"/>
  <c r="J52" i="9"/>
  <c r="G398" i="9"/>
  <c r="L398" i="9"/>
  <c r="K398" i="9"/>
  <c r="H398" i="9"/>
  <c r="I398" i="9"/>
  <c r="Q398" i="9"/>
  <c r="J398" i="9"/>
  <c r="M398" i="9"/>
  <c r="N398" i="9"/>
  <c r="P398" i="9"/>
  <c r="O398" i="9"/>
  <c r="H17" i="9"/>
  <c r="G17" i="9"/>
  <c r="M17" i="9"/>
  <c r="J17" i="9"/>
  <c r="I17" i="9"/>
  <c r="K17" i="9"/>
  <c r="L17" i="9"/>
  <c r="O17" i="9"/>
  <c r="Q17" i="9"/>
  <c r="N17" i="9"/>
  <c r="P17" i="9"/>
  <c r="F133" i="9"/>
  <c r="F128" i="9"/>
  <c r="F129" i="9"/>
  <c r="G128" i="9" l="1"/>
  <c r="H128" i="9"/>
  <c r="K128" i="9"/>
  <c r="J128" i="9"/>
  <c r="L128" i="9"/>
  <c r="M128" i="9"/>
  <c r="N128" i="9"/>
  <c r="P128" i="9"/>
  <c r="Q128" i="9"/>
  <c r="I128" i="9"/>
  <c r="O128" i="9"/>
  <c r="G133" i="9"/>
  <c r="H133" i="9"/>
  <c r="L133" i="9"/>
  <c r="I133" i="9"/>
  <c r="M133" i="9"/>
  <c r="N133" i="9"/>
  <c r="Q133" i="9"/>
  <c r="K133" i="9"/>
  <c r="J133" i="9"/>
  <c r="O133" i="9"/>
  <c r="P133" i="9"/>
  <c r="G129" i="9"/>
  <c r="L129" i="9"/>
  <c r="J129" i="9"/>
  <c r="K129" i="9"/>
  <c r="Q129" i="9"/>
  <c r="M129" i="9"/>
  <c r="I129" i="9"/>
  <c r="P129" i="9"/>
  <c r="O129" i="9"/>
  <c r="H129" i="9"/>
  <c r="N129" i="9"/>
  <c r="F154" i="9"/>
  <c r="F365" i="9"/>
  <c r="F366" i="9"/>
  <c r="F379" i="9"/>
  <c r="H366" i="9" l="1"/>
  <c r="G366" i="9"/>
  <c r="J366" i="9"/>
  <c r="M366" i="9"/>
  <c r="L366" i="9"/>
  <c r="I366" i="9"/>
  <c r="K366" i="9"/>
  <c r="O366" i="9"/>
  <c r="N366" i="9"/>
  <c r="P366" i="9"/>
  <c r="Q366" i="9"/>
  <c r="J154" i="9"/>
  <c r="G154" i="9"/>
  <c r="H154" i="9"/>
  <c r="K154" i="9"/>
  <c r="I154" i="9"/>
  <c r="L154" i="9"/>
  <c r="M154" i="9"/>
  <c r="P154" i="9"/>
  <c r="Q154" i="9"/>
  <c r="O154" i="9"/>
  <c r="N154" i="9"/>
  <c r="I365" i="9"/>
  <c r="G365" i="9"/>
  <c r="H365" i="9"/>
  <c r="N365" i="9"/>
  <c r="J365" i="9"/>
  <c r="L365" i="9"/>
  <c r="K365" i="9"/>
  <c r="O365" i="9"/>
  <c r="P365" i="9"/>
  <c r="Q365" i="9"/>
  <c r="M365" i="9"/>
  <c r="J379" i="9"/>
  <c r="G379" i="9"/>
  <c r="K379" i="9"/>
  <c r="L379" i="9"/>
  <c r="I379" i="9"/>
  <c r="H379" i="9"/>
  <c r="P379" i="9"/>
  <c r="Q379" i="9"/>
  <c r="O379" i="9"/>
  <c r="M379" i="9"/>
  <c r="N379" i="9"/>
  <c r="F383" i="9"/>
  <c r="F192" i="9"/>
  <c r="F194" i="9"/>
  <c r="F193" i="9"/>
  <c r="G194" i="9" l="1"/>
  <c r="K194" i="9"/>
  <c r="L194" i="9"/>
  <c r="H194" i="9"/>
  <c r="P194" i="9"/>
  <c r="J194" i="9"/>
  <c r="M194" i="9"/>
  <c r="N194" i="9"/>
  <c r="Q194" i="9"/>
  <c r="I194" i="9"/>
  <c r="O194" i="9"/>
  <c r="I193" i="9"/>
  <c r="G193" i="9"/>
  <c r="H193" i="9"/>
  <c r="J193" i="9"/>
  <c r="N193" i="9"/>
  <c r="K193" i="9"/>
  <c r="L193" i="9"/>
  <c r="O193" i="9"/>
  <c r="P193" i="9"/>
  <c r="M193" i="9"/>
  <c r="Q193" i="9"/>
  <c r="H192" i="9"/>
  <c r="I192" i="9"/>
  <c r="M192" i="9"/>
  <c r="G192" i="9"/>
  <c r="K192" i="9"/>
  <c r="L192" i="9"/>
  <c r="O192" i="9"/>
  <c r="J192" i="9"/>
  <c r="N192" i="9"/>
  <c r="P192" i="9"/>
  <c r="Q192" i="9"/>
  <c r="H383" i="9"/>
  <c r="G383" i="9"/>
  <c r="J383" i="9"/>
  <c r="M383" i="9"/>
  <c r="I383" i="9"/>
  <c r="L383" i="9"/>
  <c r="K383" i="9"/>
  <c r="N383" i="9"/>
  <c r="O383" i="9"/>
  <c r="P383" i="9"/>
  <c r="Q383" i="9"/>
  <c r="F270" i="9"/>
  <c r="F420" i="9"/>
  <c r="F132" i="9"/>
  <c r="F136" i="9"/>
  <c r="F137" i="9"/>
  <c r="J132" i="9" l="1"/>
  <c r="K132" i="9"/>
  <c r="H132" i="9"/>
  <c r="G132" i="9"/>
  <c r="I132" i="9"/>
  <c r="M132" i="9"/>
  <c r="P132" i="9"/>
  <c r="L132" i="9"/>
  <c r="N132" i="9"/>
  <c r="Q132" i="9"/>
  <c r="O132" i="9"/>
  <c r="I420" i="9"/>
  <c r="K420" i="9"/>
  <c r="H420" i="9"/>
  <c r="M420" i="9"/>
  <c r="P420" i="9"/>
  <c r="G420" i="9"/>
  <c r="J420" i="9"/>
  <c r="L420" i="9"/>
  <c r="Q420" i="9"/>
  <c r="N420" i="9"/>
  <c r="O420" i="9"/>
  <c r="I136" i="9"/>
  <c r="G136" i="9"/>
  <c r="N136" i="9"/>
  <c r="J136" i="9"/>
  <c r="K136" i="9"/>
  <c r="L136" i="9"/>
  <c r="O136" i="9"/>
  <c r="H136" i="9"/>
  <c r="P136" i="9"/>
  <c r="M136" i="9"/>
  <c r="Q136" i="9"/>
  <c r="J137" i="9"/>
  <c r="I137" i="9"/>
  <c r="K137" i="9"/>
  <c r="H137" i="9"/>
  <c r="P137" i="9"/>
  <c r="G137" i="9"/>
  <c r="M137" i="9"/>
  <c r="Q137" i="9"/>
  <c r="L137" i="9"/>
  <c r="N137" i="9"/>
  <c r="O137" i="9"/>
  <c r="G270" i="9"/>
  <c r="I270" i="9"/>
  <c r="L270" i="9"/>
  <c r="J270" i="9"/>
  <c r="H270" i="9"/>
  <c r="K270" i="9"/>
  <c r="O270" i="9"/>
  <c r="Q270" i="9"/>
  <c r="N270" i="9"/>
  <c r="M270" i="9"/>
  <c r="P270" i="9"/>
  <c r="F123" i="9"/>
  <c r="F358" i="9"/>
  <c r="F346" i="9"/>
  <c r="F355" i="9"/>
  <c r="F343" i="9"/>
  <c r="F342" i="9"/>
  <c r="I123" i="9" l="1"/>
  <c r="J123" i="9"/>
  <c r="N123" i="9"/>
  <c r="G123" i="9"/>
  <c r="H123" i="9"/>
  <c r="K123" i="9"/>
  <c r="O123" i="9"/>
  <c r="P123" i="9"/>
  <c r="Q123" i="9"/>
  <c r="M123" i="9"/>
  <c r="L123" i="9"/>
  <c r="G346" i="9"/>
  <c r="H346" i="9"/>
  <c r="J346" i="9"/>
  <c r="L346" i="9"/>
  <c r="I346" i="9"/>
  <c r="K346" i="9"/>
  <c r="Q346" i="9"/>
  <c r="M346" i="9"/>
  <c r="O346" i="9"/>
  <c r="P346" i="9"/>
  <c r="N346" i="9"/>
  <c r="J343" i="9"/>
  <c r="G343" i="9"/>
  <c r="H343" i="9"/>
  <c r="K343" i="9"/>
  <c r="O343" i="9"/>
  <c r="L343" i="9"/>
  <c r="M343" i="9"/>
  <c r="I343" i="9"/>
  <c r="N343" i="9"/>
  <c r="P343" i="9"/>
  <c r="Q343" i="9"/>
  <c r="G355" i="9"/>
  <c r="I355" i="9"/>
  <c r="L355" i="9"/>
  <c r="J355" i="9"/>
  <c r="K355" i="9"/>
  <c r="Q355" i="9"/>
  <c r="M355" i="9"/>
  <c r="H355" i="9"/>
  <c r="N355" i="9"/>
  <c r="O355" i="9"/>
  <c r="P355" i="9"/>
  <c r="G342" i="9"/>
  <c r="H342" i="9"/>
  <c r="L342" i="9"/>
  <c r="J342" i="9"/>
  <c r="K342" i="9"/>
  <c r="I342" i="9"/>
  <c r="Q342" i="9"/>
  <c r="M342" i="9"/>
  <c r="N342" i="9"/>
  <c r="O342" i="9"/>
  <c r="P342" i="9"/>
  <c r="I358" i="9"/>
  <c r="H358" i="9"/>
  <c r="G358" i="9"/>
  <c r="J358" i="9"/>
  <c r="N358" i="9"/>
  <c r="L358" i="9"/>
  <c r="O358" i="9"/>
  <c r="P358" i="9"/>
  <c r="K358" i="9"/>
  <c r="Q358" i="9"/>
  <c r="M358" i="9"/>
  <c r="F239" i="9"/>
  <c r="F187" i="9"/>
  <c r="F425" i="9"/>
  <c r="F423" i="9"/>
  <c r="I187" i="9" l="1"/>
  <c r="H187" i="9"/>
  <c r="J187" i="9"/>
  <c r="N187" i="9"/>
  <c r="G187" i="9"/>
  <c r="M187" i="9"/>
  <c r="K187" i="9"/>
  <c r="L187" i="9"/>
  <c r="P187" i="9"/>
  <c r="O187" i="9"/>
  <c r="Q187" i="9"/>
  <c r="J423" i="9"/>
  <c r="G423" i="9"/>
  <c r="I423" i="9"/>
  <c r="K423" i="9"/>
  <c r="O423" i="9"/>
  <c r="H423" i="9"/>
  <c r="L423" i="9"/>
  <c r="P423" i="9"/>
  <c r="M423" i="9"/>
  <c r="N423" i="9"/>
  <c r="Q423" i="9"/>
  <c r="G239" i="9"/>
  <c r="I239" i="9"/>
  <c r="L239" i="9"/>
  <c r="K239" i="9"/>
  <c r="H239" i="9"/>
  <c r="J239" i="9"/>
  <c r="Q239" i="9"/>
  <c r="M239" i="9"/>
  <c r="N239" i="9"/>
  <c r="O239" i="9"/>
  <c r="P239" i="9"/>
  <c r="H425" i="9"/>
  <c r="M425" i="9"/>
  <c r="K425" i="9"/>
  <c r="I425" i="9"/>
  <c r="N425" i="9"/>
  <c r="G425" i="9"/>
  <c r="J425" i="9"/>
  <c r="L425" i="9"/>
  <c r="P425" i="9"/>
  <c r="O425" i="9"/>
  <c r="Q425" i="9"/>
  <c r="F295" i="9"/>
  <c r="H295" i="9" l="1"/>
  <c r="M295" i="9"/>
  <c r="I295" i="9"/>
  <c r="G295" i="9"/>
  <c r="N295" i="9"/>
  <c r="L295" i="9"/>
  <c r="O295" i="9"/>
  <c r="K295" i="9"/>
  <c r="J295" i="9"/>
  <c r="P295" i="9"/>
  <c r="Q295" i="9"/>
  <c r="F432" i="9"/>
  <c r="G432" i="9" l="1"/>
  <c r="H432" i="9"/>
  <c r="L432" i="9"/>
  <c r="I432" i="9"/>
  <c r="J432" i="9"/>
  <c r="K432" i="9"/>
  <c r="Q432" i="9"/>
  <c r="M432" i="9"/>
  <c r="N432" i="9"/>
  <c r="O432" i="9"/>
  <c r="P432" i="9"/>
  <c r="F130" i="9"/>
  <c r="H130" i="9" l="1"/>
  <c r="G130" i="9"/>
  <c r="I130" i="9"/>
  <c r="M130" i="9"/>
  <c r="K130" i="9"/>
  <c r="L130" i="9"/>
  <c r="J130" i="9"/>
  <c r="O130" i="9"/>
  <c r="N130" i="9"/>
  <c r="P130" i="9"/>
  <c r="Q130" i="9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E3" i="13"/>
  <c r="D3" i="13"/>
  <c r="C3" i="13"/>
  <c r="F12" i="9" l="1"/>
  <c r="G12" i="9" l="1"/>
  <c r="H12" i="9"/>
  <c r="L12" i="9"/>
  <c r="I12" i="9"/>
  <c r="J12" i="9"/>
  <c r="K12" i="9"/>
  <c r="Q12" i="9"/>
  <c r="M12" i="9"/>
  <c r="N12" i="9"/>
  <c r="O12" i="9"/>
  <c r="P12" i="9"/>
  <c r="F322" i="9"/>
  <c r="I322" i="9" l="1"/>
  <c r="G322" i="9"/>
  <c r="N322" i="9"/>
  <c r="H322" i="9"/>
  <c r="L322" i="9"/>
  <c r="M322" i="9"/>
  <c r="O322" i="9"/>
  <c r="P322" i="9"/>
  <c r="K322" i="9"/>
  <c r="J322" i="9"/>
  <c r="Q322" i="9"/>
  <c r="F411" i="9"/>
  <c r="H411" i="9" l="1"/>
  <c r="K411" i="9"/>
  <c r="G411" i="9"/>
  <c r="I411" i="9"/>
  <c r="J411" i="9"/>
  <c r="L411" i="9"/>
  <c r="P411" i="9"/>
  <c r="Q411" i="9"/>
  <c r="M411" i="9"/>
  <c r="N411" i="9"/>
  <c r="O411" i="9"/>
  <c r="J135" i="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G3" i="11"/>
  <c r="E3" i="11"/>
  <c r="D3" i="11"/>
  <c r="C3" i="11"/>
  <c r="B1" i="9" l="1"/>
  <c r="I3" i="11"/>
  <c r="I4" i="11"/>
  <c r="J4" i="11" s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J18" i="11" s="1"/>
  <c r="K18" i="11" s="1"/>
  <c r="I19" i="11"/>
  <c r="I20" i="11"/>
  <c r="I21" i="11"/>
  <c r="I22" i="11"/>
  <c r="I23" i="11"/>
  <c r="I24" i="11"/>
  <c r="I25" i="11"/>
  <c r="J25" i="11" s="1"/>
  <c r="I26" i="11"/>
  <c r="I27" i="11"/>
  <c r="I28" i="11"/>
  <c r="I29" i="11"/>
  <c r="J29" i="11" s="1"/>
  <c r="I30" i="11"/>
  <c r="I31" i="11"/>
  <c r="I32" i="11"/>
  <c r="I33" i="11"/>
  <c r="J33" i="11" s="1"/>
  <c r="I34" i="11"/>
  <c r="J34" i="11" s="1"/>
  <c r="I35" i="11"/>
  <c r="I36" i="11"/>
  <c r="I37" i="11"/>
  <c r="J37" i="11" s="1"/>
  <c r="I38" i="11"/>
  <c r="I39" i="11"/>
  <c r="I40" i="11"/>
  <c r="I41" i="11"/>
  <c r="J41" i="11" s="1"/>
  <c r="I42" i="11"/>
  <c r="K37" i="11" l="1"/>
  <c r="K29" i="11"/>
  <c r="J42" i="11"/>
  <c r="K42" i="11" s="1"/>
  <c r="J38" i="11"/>
  <c r="K38" i="11" s="1"/>
  <c r="J30" i="11"/>
  <c r="K30" i="11" s="1"/>
  <c r="J26" i="11"/>
  <c r="K26" i="11" s="1"/>
  <c r="J22" i="11"/>
  <c r="K22" i="11" s="1"/>
  <c r="J14" i="11"/>
  <c r="K14" i="11" s="1"/>
  <c r="J10" i="11"/>
  <c r="K10" i="11" s="1"/>
  <c r="J6" i="11"/>
  <c r="K6" i="11" s="1"/>
  <c r="J39" i="11"/>
  <c r="K39" i="11" s="1"/>
  <c r="J35" i="11"/>
  <c r="K35" i="11" s="1"/>
  <c r="J31" i="11"/>
  <c r="K31" i="11" s="1"/>
  <c r="J27" i="11"/>
  <c r="K27" i="11" s="1"/>
  <c r="J23" i="11"/>
  <c r="K23" i="11" s="1"/>
  <c r="J19" i="11"/>
  <c r="K19" i="11" s="1"/>
  <c r="J15" i="11"/>
  <c r="K15" i="11" s="1"/>
  <c r="J11" i="11"/>
  <c r="K11" i="11" s="1"/>
  <c r="J7" i="11"/>
  <c r="K7" i="11" s="1"/>
  <c r="J3" i="11"/>
  <c r="K3" i="11" s="1"/>
  <c r="K34" i="11"/>
  <c r="J21" i="11"/>
  <c r="K21" i="11" s="1"/>
  <c r="J17" i="11"/>
  <c r="K17" i="11" s="1"/>
  <c r="J13" i="11"/>
  <c r="K13" i="11" s="1"/>
  <c r="J9" i="11"/>
  <c r="K9" i="11" s="1"/>
  <c r="J5" i="11"/>
  <c r="K5" i="11" s="1"/>
  <c r="K41" i="11"/>
  <c r="K33" i="11"/>
  <c r="K25" i="11"/>
  <c r="J40" i="11"/>
  <c r="K40" i="11" s="1"/>
  <c r="J36" i="11"/>
  <c r="K36" i="11" s="1"/>
  <c r="J32" i="11"/>
  <c r="K32" i="11" s="1"/>
  <c r="J28" i="11"/>
  <c r="K28" i="11" s="1"/>
  <c r="J24" i="11"/>
  <c r="K24" i="11" s="1"/>
  <c r="J20" i="11"/>
  <c r="K20" i="11" s="1"/>
  <c r="J16" i="11"/>
  <c r="K16" i="11" s="1"/>
  <c r="J12" i="11"/>
  <c r="K12" i="11" s="1"/>
  <c r="J8" i="11"/>
  <c r="K8" i="11" s="1"/>
  <c r="K4" i="11"/>
  <c r="C180" i="1" l="1"/>
  <c r="J9" i="1" l="1"/>
  <c r="F143" i="1" l="1"/>
  <c r="E143" i="1"/>
  <c r="C143" i="1"/>
  <c r="C113" i="1" l="1"/>
  <c r="E113" i="1"/>
  <c r="F113" i="1"/>
  <c r="L136" i="1" l="1"/>
  <c r="L140" i="1" l="1"/>
  <c r="M186" i="1" l="1"/>
  <c r="M185" i="1"/>
  <c r="M184" i="1"/>
  <c r="M187" i="1" l="1"/>
  <c r="J292" i="1"/>
  <c r="J293" i="1"/>
  <c r="J294" i="1"/>
  <c r="J295" i="1"/>
  <c r="J296" i="1"/>
  <c r="J297" i="1"/>
  <c r="J298" i="1"/>
  <c r="J299" i="1"/>
  <c r="J291" i="1"/>
  <c r="J286" i="1"/>
  <c r="J287" i="1"/>
  <c r="J288" i="1"/>
  <c r="J289" i="1"/>
  <c r="J285" i="1"/>
  <c r="J258" i="1"/>
  <c r="J259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57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19" i="1"/>
  <c r="J214" i="1"/>
  <c r="J186" i="1"/>
  <c r="J187" i="1"/>
  <c r="J189" i="1"/>
  <c r="J190" i="1"/>
  <c r="J191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184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67" i="1"/>
  <c r="J161" i="1"/>
  <c r="J162" i="1"/>
  <c r="J163" i="1"/>
  <c r="J164" i="1"/>
  <c r="J165" i="1"/>
  <c r="J160" i="1"/>
  <c r="J125" i="1"/>
  <c r="J126" i="1"/>
  <c r="J127" i="1"/>
  <c r="J128" i="1"/>
  <c r="J129" i="1"/>
  <c r="J130" i="1"/>
  <c r="J131" i="1"/>
  <c r="J132" i="1"/>
  <c r="J133" i="1"/>
  <c r="J134" i="1"/>
  <c r="J136" i="1"/>
  <c r="J137" i="1"/>
  <c r="J138" i="1"/>
  <c r="J139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24" i="1"/>
  <c r="J38" i="1"/>
  <c r="J39" i="1"/>
  <c r="J40" i="1"/>
  <c r="J41" i="1"/>
  <c r="J42" i="1"/>
  <c r="J43" i="1"/>
  <c r="J44" i="1"/>
  <c r="J45" i="1"/>
  <c r="J47" i="1"/>
  <c r="J48" i="1"/>
  <c r="J50" i="1"/>
  <c r="J51" i="1"/>
  <c r="J52" i="1"/>
  <c r="J53" i="1"/>
  <c r="J54" i="1"/>
  <c r="J55" i="1"/>
  <c r="J56" i="1"/>
  <c r="J57" i="1"/>
  <c r="J58" i="1"/>
  <c r="J61" i="1"/>
  <c r="J66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6" i="1"/>
  <c r="J97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1" i="1"/>
  <c r="J122" i="1"/>
  <c r="J37" i="1"/>
  <c r="J32" i="1"/>
  <c r="J33" i="1"/>
  <c r="J34" i="1"/>
  <c r="J35" i="1"/>
  <c r="J31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C271" i="1" l="1"/>
  <c r="E271" i="1"/>
  <c r="F271" i="1"/>
  <c r="C262" i="1"/>
  <c r="E262" i="1"/>
  <c r="F262" i="1"/>
  <c r="C116" i="1"/>
  <c r="E116" i="1"/>
  <c r="F116" i="1"/>
  <c r="C89" i="1"/>
  <c r="E89" i="1"/>
  <c r="F89" i="1"/>
  <c r="F213" i="1" l="1"/>
  <c r="E213" i="1"/>
  <c r="C213" i="1"/>
  <c r="E211" i="1"/>
  <c r="C283" i="1" l="1"/>
  <c r="E283" i="1"/>
  <c r="F283" i="1"/>
  <c r="C150" i="1"/>
  <c r="E150" i="1"/>
  <c r="F150" i="1"/>
  <c r="C151" i="1"/>
  <c r="E151" i="1"/>
  <c r="F151" i="1"/>
  <c r="C133" i="1"/>
  <c r="E133" i="1"/>
  <c r="F133" i="1"/>
  <c r="F127" i="1"/>
  <c r="E127" i="1"/>
  <c r="C127" i="1"/>
  <c r="F128" i="1"/>
  <c r="E128" i="1"/>
  <c r="C128" i="1"/>
  <c r="F125" i="1"/>
  <c r="E125" i="1"/>
  <c r="C125" i="1"/>
  <c r="F146" i="1"/>
  <c r="E146" i="1"/>
  <c r="C146" i="1"/>
  <c r="F144" i="1"/>
  <c r="E144" i="1"/>
  <c r="C144" i="1"/>
  <c r="F142" i="1"/>
  <c r="E142" i="1"/>
  <c r="C142" i="1"/>
  <c r="C110" i="1"/>
  <c r="E110" i="1"/>
  <c r="F110" i="1"/>
  <c r="C46" i="1"/>
  <c r="E46" i="1"/>
  <c r="F46" i="1"/>
  <c r="F280" i="1" l="1"/>
  <c r="F281" i="1"/>
  <c r="E280" i="1"/>
  <c r="E281" i="1"/>
  <c r="C280" i="1"/>
  <c r="C281" i="1"/>
  <c r="C282" i="1"/>
  <c r="E282" i="1"/>
  <c r="F282" i="1"/>
  <c r="C207" i="1" l="1"/>
  <c r="E207" i="1"/>
  <c r="F207" i="1"/>
  <c r="C228" i="1" l="1"/>
  <c r="E228" i="1"/>
  <c r="F228" i="1"/>
  <c r="F272" i="1" l="1"/>
  <c r="C286" i="1" l="1"/>
  <c r="E286" i="1"/>
  <c r="F286" i="1"/>
  <c r="C209" i="1" l="1"/>
  <c r="E209" i="1"/>
  <c r="F209" i="1"/>
  <c r="F82" i="1"/>
  <c r="E82" i="1"/>
  <c r="C82" i="1"/>
  <c r="C81" i="1"/>
  <c r="E81" i="1"/>
  <c r="F81" i="1"/>
  <c r="C94" i="1"/>
  <c r="E94" i="1"/>
  <c r="F94" i="1"/>
  <c r="C19" i="1" l="1"/>
  <c r="E19" i="1"/>
  <c r="F19" i="1"/>
  <c r="C52" i="1" l="1"/>
  <c r="E52" i="1"/>
  <c r="F52" i="1"/>
  <c r="C287" i="1" l="1"/>
  <c r="E287" i="1"/>
  <c r="F287" i="1"/>
  <c r="E20" i="1" l="1"/>
  <c r="C70" i="1" l="1"/>
  <c r="E70" i="1"/>
  <c r="F70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5" i="1"/>
  <c r="F27" i="1"/>
  <c r="F28" i="1"/>
  <c r="F29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3" i="1"/>
  <c r="F84" i="1"/>
  <c r="F85" i="1"/>
  <c r="F86" i="1"/>
  <c r="F87" i="1"/>
  <c r="F88" i="1"/>
  <c r="F90" i="1"/>
  <c r="F91" i="1"/>
  <c r="F92" i="1"/>
  <c r="F93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1" i="1"/>
  <c r="F112" i="1"/>
  <c r="F114" i="1"/>
  <c r="F115" i="1"/>
  <c r="F117" i="1"/>
  <c r="F118" i="1"/>
  <c r="F119" i="1"/>
  <c r="F124" i="1"/>
  <c r="F126" i="1"/>
  <c r="F129" i="1"/>
  <c r="F130" i="1"/>
  <c r="F131" i="1"/>
  <c r="F132" i="1"/>
  <c r="F134" i="1"/>
  <c r="F135" i="1"/>
  <c r="F141" i="1"/>
  <c r="F148" i="1"/>
  <c r="F149" i="1"/>
  <c r="F152" i="1"/>
  <c r="F153" i="1"/>
  <c r="F154" i="1"/>
  <c r="F155" i="1"/>
  <c r="F160" i="1"/>
  <c r="F161" i="1"/>
  <c r="F162" i="1"/>
  <c r="F163" i="1"/>
  <c r="F164" i="1"/>
  <c r="F165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8" i="1"/>
  <c r="F210" i="1"/>
  <c r="F211" i="1"/>
  <c r="F214" i="1"/>
  <c r="F216" i="1"/>
  <c r="F217" i="1"/>
  <c r="F219" i="1"/>
  <c r="F220" i="1"/>
  <c r="F221" i="1"/>
  <c r="F222" i="1"/>
  <c r="F223" i="1"/>
  <c r="F224" i="1"/>
  <c r="F225" i="1"/>
  <c r="F226" i="1"/>
  <c r="F227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53" i="1"/>
  <c r="F254" i="1"/>
  <c r="F255" i="1"/>
  <c r="F257" i="1"/>
  <c r="F258" i="1"/>
  <c r="F259" i="1"/>
  <c r="F260" i="1"/>
  <c r="F261" i="1"/>
  <c r="F263" i="1"/>
  <c r="F264" i="1"/>
  <c r="F265" i="1"/>
  <c r="F266" i="1"/>
  <c r="F267" i="1"/>
  <c r="F268" i="1"/>
  <c r="F269" i="1"/>
  <c r="F270" i="1"/>
  <c r="F273" i="1"/>
  <c r="F274" i="1"/>
  <c r="F275" i="1"/>
  <c r="F277" i="1"/>
  <c r="F278" i="1"/>
  <c r="F279" i="1"/>
  <c r="F285" i="1"/>
  <c r="F288" i="1"/>
  <c r="F289" i="1"/>
  <c r="F291" i="1"/>
  <c r="F292" i="1"/>
  <c r="F293" i="1"/>
  <c r="F294" i="1"/>
  <c r="F295" i="1"/>
  <c r="F296" i="1"/>
  <c r="F298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1" i="1"/>
  <c r="E22" i="1"/>
  <c r="E23" i="1"/>
  <c r="E25" i="1"/>
  <c r="E27" i="1"/>
  <c r="E28" i="1"/>
  <c r="E29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E83" i="1"/>
  <c r="E84" i="1"/>
  <c r="E85" i="1"/>
  <c r="E86" i="1"/>
  <c r="E87" i="1"/>
  <c r="E88" i="1"/>
  <c r="E90" i="1"/>
  <c r="E91" i="1"/>
  <c r="E92" i="1"/>
  <c r="E9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4" i="1"/>
  <c r="E115" i="1"/>
  <c r="E117" i="1"/>
  <c r="E118" i="1"/>
  <c r="E119" i="1"/>
  <c r="E124" i="1"/>
  <c r="E126" i="1"/>
  <c r="E129" i="1"/>
  <c r="E130" i="1"/>
  <c r="E131" i="1"/>
  <c r="E132" i="1"/>
  <c r="E134" i="1"/>
  <c r="E135" i="1"/>
  <c r="E141" i="1"/>
  <c r="E148" i="1"/>
  <c r="E149" i="1"/>
  <c r="E152" i="1"/>
  <c r="E153" i="1"/>
  <c r="E154" i="1"/>
  <c r="E155" i="1"/>
  <c r="E160" i="1"/>
  <c r="E161" i="1"/>
  <c r="E162" i="1"/>
  <c r="E163" i="1"/>
  <c r="E164" i="1"/>
  <c r="E165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8" i="1"/>
  <c r="E210" i="1"/>
  <c r="E214" i="1"/>
  <c r="E216" i="1"/>
  <c r="E217" i="1"/>
  <c r="E219" i="1"/>
  <c r="E220" i="1"/>
  <c r="E221" i="1"/>
  <c r="E222" i="1"/>
  <c r="E223" i="1"/>
  <c r="E224" i="1"/>
  <c r="E225" i="1"/>
  <c r="E226" i="1"/>
  <c r="E227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53" i="1"/>
  <c r="E254" i="1"/>
  <c r="E255" i="1"/>
  <c r="E257" i="1"/>
  <c r="E258" i="1"/>
  <c r="E259" i="1"/>
  <c r="E260" i="1"/>
  <c r="E261" i="1"/>
  <c r="E263" i="1"/>
  <c r="E264" i="1"/>
  <c r="E265" i="1"/>
  <c r="E266" i="1"/>
  <c r="E267" i="1"/>
  <c r="E268" i="1"/>
  <c r="E269" i="1"/>
  <c r="E270" i="1"/>
  <c r="E272" i="1"/>
  <c r="E273" i="1"/>
  <c r="E274" i="1"/>
  <c r="E275" i="1"/>
  <c r="E277" i="1"/>
  <c r="E278" i="1"/>
  <c r="E279" i="1"/>
  <c r="E285" i="1"/>
  <c r="E288" i="1"/>
  <c r="E289" i="1"/>
  <c r="E291" i="1"/>
  <c r="E292" i="1"/>
  <c r="E293" i="1"/>
  <c r="E294" i="1"/>
  <c r="E295" i="1"/>
  <c r="E296" i="1"/>
  <c r="E298" i="1"/>
  <c r="E4" i="1"/>
  <c r="C258" i="1" l="1"/>
  <c r="C148" i="1" l="1"/>
  <c r="C21" i="1" l="1"/>
  <c r="C87" i="1" l="1"/>
  <c r="C84" i="1"/>
  <c r="C298" i="1"/>
  <c r="C288" i="1" l="1"/>
  <c r="C109" i="1"/>
  <c r="C107" i="1"/>
  <c r="C106" i="1"/>
  <c r="C118" i="1"/>
  <c r="C279" i="1"/>
  <c r="C278" i="1"/>
  <c r="C292" i="1"/>
  <c r="C7" i="1"/>
  <c r="C210" i="1" l="1"/>
  <c r="B299" i="1" l="1"/>
  <c r="B297" i="1"/>
  <c r="F299" i="1" l="1"/>
  <c r="E299" i="1"/>
  <c r="E297" i="1"/>
  <c r="F297" i="1"/>
  <c r="C285" i="1"/>
  <c r="B252" i="1" l="1"/>
  <c r="B251" i="1"/>
  <c r="B250" i="1"/>
  <c r="B249" i="1"/>
  <c r="F252" i="1" l="1"/>
  <c r="E252" i="1"/>
  <c r="E249" i="1"/>
  <c r="F249" i="1"/>
  <c r="E250" i="1"/>
  <c r="F250" i="1"/>
  <c r="F251" i="1"/>
  <c r="E251" i="1"/>
  <c r="B147" i="1"/>
  <c r="B145" i="1"/>
  <c r="B140" i="1"/>
  <c r="B139" i="1"/>
  <c r="B138" i="1"/>
  <c r="B137" i="1"/>
  <c r="B136" i="1"/>
  <c r="E138" i="1" l="1"/>
  <c r="F138" i="1"/>
  <c r="E147" i="1"/>
  <c r="F147" i="1"/>
  <c r="E139" i="1"/>
  <c r="F139" i="1"/>
  <c r="F136" i="1"/>
  <c r="E136" i="1"/>
  <c r="B305" i="1"/>
  <c r="F140" i="1"/>
  <c r="E140" i="1"/>
  <c r="C140" i="1"/>
  <c r="F137" i="1"/>
  <c r="E137" i="1"/>
  <c r="E145" i="1"/>
  <c r="F145" i="1"/>
  <c r="C23" i="1" l="1"/>
  <c r="C170" i="1" l="1"/>
  <c r="C293" i="1"/>
  <c r="C167" i="1" l="1"/>
  <c r="C269" i="1" l="1"/>
  <c r="C277" i="1"/>
  <c r="C265" i="1" l="1"/>
  <c r="C6" i="1"/>
  <c r="C8" i="1"/>
  <c r="C9" i="1"/>
  <c r="C10" i="1"/>
  <c r="C11" i="1"/>
  <c r="C12" i="1"/>
  <c r="C13" i="1"/>
  <c r="C14" i="1"/>
  <c r="C15" i="1"/>
  <c r="C16" i="1"/>
  <c r="C17" i="1"/>
  <c r="C18" i="1"/>
  <c r="C20" i="1"/>
  <c r="C22" i="1"/>
  <c r="C25" i="1"/>
  <c r="C27" i="1"/>
  <c r="C28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3" i="1"/>
  <c r="C85" i="1"/>
  <c r="C86" i="1"/>
  <c r="C88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8" i="1"/>
  <c r="C111" i="1"/>
  <c r="C112" i="1"/>
  <c r="C114" i="1"/>
  <c r="C115" i="1"/>
  <c r="C117" i="1"/>
  <c r="C119" i="1"/>
  <c r="C124" i="1"/>
  <c r="C126" i="1"/>
  <c r="C129" i="1"/>
  <c r="C130" i="1"/>
  <c r="C131" i="1"/>
  <c r="C132" i="1"/>
  <c r="C134" i="1"/>
  <c r="C135" i="1"/>
  <c r="C136" i="1"/>
  <c r="C137" i="1"/>
  <c r="C138" i="1"/>
  <c r="C139" i="1"/>
  <c r="C141" i="1"/>
  <c r="C145" i="1"/>
  <c r="C147" i="1"/>
  <c r="C149" i="1"/>
  <c r="C152" i="1"/>
  <c r="C153" i="1"/>
  <c r="C154" i="1"/>
  <c r="C155" i="1"/>
  <c r="C160" i="1"/>
  <c r="C161" i="1"/>
  <c r="C162" i="1"/>
  <c r="C163" i="1"/>
  <c r="C164" i="1"/>
  <c r="C165" i="1"/>
  <c r="C168" i="1"/>
  <c r="C169" i="1"/>
  <c r="C171" i="1"/>
  <c r="C172" i="1"/>
  <c r="C173" i="1"/>
  <c r="C174" i="1"/>
  <c r="C175" i="1"/>
  <c r="C176" i="1"/>
  <c r="C177" i="1"/>
  <c r="C178" i="1"/>
  <c r="C179" i="1"/>
  <c r="C181" i="1"/>
  <c r="C182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8" i="1"/>
  <c r="C211" i="1"/>
  <c r="C214" i="1"/>
  <c r="C216" i="1"/>
  <c r="C217" i="1"/>
  <c r="C219" i="1"/>
  <c r="C220" i="1"/>
  <c r="C221" i="1"/>
  <c r="C222" i="1"/>
  <c r="C223" i="1"/>
  <c r="C224" i="1"/>
  <c r="C225" i="1"/>
  <c r="C226" i="1"/>
  <c r="C227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9" i="1"/>
  <c r="C260" i="1"/>
  <c r="C261" i="1"/>
  <c r="C263" i="1"/>
  <c r="C264" i="1"/>
  <c r="C266" i="1"/>
  <c r="C267" i="1"/>
  <c r="C268" i="1"/>
  <c r="C270" i="1"/>
  <c r="C272" i="1"/>
  <c r="C273" i="1"/>
  <c r="C274" i="1"/>
  <c r="C275" i="1"/>
  <c r="C289" i="1"/>
  <c r="C291" i="1"/>
  <c r="C294" i="1"/>
  <c r="C295" i="1"/>
  <c r="C296" i="1"/>
  <c r="C297" i="1"/>
  <c r="C299" i="1"/>
  <c r="C5" i="1"/>
  <c r="C4" i="1"/>
  <c r="C305" i="1" l="1"/>
  <c r="D18" i="1"/>
  <c r="D270" i="1" l="1"/>
  <c r="D266" i="1"/>
  <c r="D263" i="1"/>
  <c r="D177" i="1" l="1"/>
  <c r="D48" i="1" l="1"/>
  <c r="D29" i="1"/>
  <c r="U145" i="9"/>
  <c r="T341" i="9"/>
  <c r="T145" i="9"/>
  <c r="T82" i="9"/>
  <c r="T42" i="9"/>
  <c r="T482" i="9"/>
  <c r="T334" i="9"/>
  <c r="T135" i="9"/>
  <c r="T381" i="9"/>
  <c r="T62" i="9"/>
  <c r="U73" i="9"/>
  <c r="T95" i="9"/>
  <c r="T447" i="9"/>
  <c r="T443" i="9"/>
  <c r="T235" i="9"/>
  <c r="T174" i="9"/>
  <c r="T479" i="9"/>
  <c r="U310" i="9"/>
  <c r="T73" i="9"/>
  <c r="T465" i="9"/>
  <c r="T248" i="9"/>
  <c r="T298" i="9"/>
  <c r="U166" i="9"/>
  <c r="U240" i="9"/>
  <c r="T385" i="9"/>
  <c r="T196" i="9"/>
  <c r="T356" i="9"/>
  <c r="T167" i="9"/>
  <c r="T152" i="9"/>
  <c r="T292" i="9"/>
  <c r="T413" i="9"/>
  <c r="T72" i="9"/>
  <c r="T11" i="9"/>
  <c r="U334" i="9"/>
  <c r="T242" i="9"/>
  <c r="T417" i="9"/>
  <c r="T33" i="9"/>
  <c r="T182" i="9"/>
  <c r="T224" i="9"/>
  <c r="T159" i="9"/>
  <c r="T74" i="9"/>
  <c r="T18" i="9"/>
  <c r="T296" i="9"/>
  <c r="T491" i="9"/>
  <c r="T230" i="9"/>
  <c r="T112" i="9"/>
  <c r="T65" i="9"/>
  <c r="T120" i="9"/>
  <c r="T501" i="9"/>
  <c r="T423" i="9"/>
  <c r="T134" i="9"/>
  <c r="T461" i="9"/>
  <c r="U335" i="9"/>
  <c r="T364" i="9"/>
  <c r="T186" i="9"/>
  <c r="T283" i="9"/>
  <c r="T80" i="9"/>
  <c r="T472" i="9"/>
  <c r="T289" i="9"/>
  <c r="T19" i="9"/>
  <c r="T8" i="9"/>
  <c r="U459" i="9"/>
  <c r="T273" i="9"/>
  <c r="T464" i="9"/>
  <c r="T96" i="9"/>
  <c r="T360" i="9"/>
  <c r="T256" i="9"/>
  <c r="T5" i="9"/>
  <c r="T295" i="9"/>
  <c r="T493" i="9"/>
  <c r="T337" i="9"/>
  <c r="U492" i="9"/>
  <c r="T220" i="9"/>
  <c r="T81" i="9"/>
  <c r="T303" i="9"/>
  <c r="T259" i="9"/>
  <c r="T291" i="9"/>
  <c r="T455" i="9"/>
  <c r="T191" i="9"/>
  <c r="T3" i="9"/>
  <c r="T459" i="9"/>
  <c r="T180" i="9"/>
  <c r="T155" i="9"/>
  <c r="T362" i="9"/>
  <c r="T395" i="9"/>
  <c r="U259" i="9"/>
  <c r="T88" i="9"/>
  <c r="T166" i="9"/>
  <c r="T370" i="9"/>
  <c r="T13" i="9"/>
  <c r="U246" i="9"/>
  <c r="T60" i="9"/>
  <c r="T123" i="9"/>
  <c r="U248" i="9"/>
  <c r="T240" i="9"/>
  <c r="T392" i="9"/>
  <c r="T48" i="9"/>
  <c r="T492" i="9"/>
  <c r="T329" i="9"/>
  <c r="T89" i="9"/>
  <c r="T407" i="9"/>
  <c r="U42" i="9"/>
  <c r="T474" i="9"/>
  <c r="U112" i="9"/>
  <c r="T430" i="9"/>
  <c r="T24" i="9"/>
  <c r="T78" i="9"/>
  <c r="T94" i="9"/>
  <c r="T25" i="9"/>
  <c r="T272" i="9"/>
  <c r="T121" i="9"/>
  <c r="T323" i="9"/>
  <c r="T314" i="9"/>
  <c r="T335" i="9"/>
  <c r="U346" i="9"/>
  <c r="T208" i="9"/>
  <c r="T161" i="9"/>
  <c r="T38" i="9"/>
  <c r="T190" i="9"/>
  <c r="T414" i="9"/>
  <c r="U383" i="9"/>
  <c r="T253" i="9"/>
  <c r="U443" i="9"/>
  <c r="T119" i="9"/>
  <c r="U182" i="9"/>
  <c r="T434" i="9"/>
  <c r="U124" i="9"/>
  <c r="T412" i="9"/>
  <c r="U191" i="9"/>
  <c r="T361" i="9"/>
  <c r="T363" i="9"/>
  <c r="T325" i="9"/>
  <c r="U479" i="9"/>
  <c r="T307" i="9"/>
  <c r="T371" i="9"/>
  <c r="T340" i="9"/>
  <c r="T345" i="9"/>
  <c r="T56" i="9"/>
  <c r="T109" i="9"/>
  <c r="T201" i="9"/>
  <c r="U4" i="9"/>
  <c r="U247" i="9"/>
  <c r="U306" i="9"/>
  <c r="T219" i="9"/>
  <c r="T156" i="9"/>
  <c r="T195" i="9"/>
  <c r="T418" i="9"/>
  <c r="U448" i="9"/>
  <c r="T90" i="9"/>
  <c r="T77" i="9"/>
  <c r="T300" i="9"/>
  <c r="U60" i="9"/>
  <c r="T490" i="9"/>
  <c r="U74" i="9"/>
  <c r="U104" i="9"/>
  <c r="T451" i="9"/>
  <c r="U161" i="9"/>
  <c r="T383" i="9"/>
  <c r="T318" i="9"/>
  <c r="T21" i="9"/>
  <c r="T241" i="9"/>
  <c r="T483" i="9"/>
  <c r="U496" i="9"/>
  <c r="T486" i="9"/>
  <c r="U159" i="9"/>
  <c r="T105" i="9"/>
  <c r="T399" i="9"/>
  <c r="T36" i="9"/>
  <c r="U6" i="9"/>
  <c r="T268" i="9"/>
  <c r="T379" i="9"/>
  <c r="T437" i="9"/>
  <c r="U224" i="9"/>
  <c r="U80" i="9"/>
  <c r="T324" i="9"/>
  <c r="T110" i="9"/>
  <c r="T215" i="9"/>
  <c r="T158" i="9"/>
  <c r="T338" i="9"/>
  <c r="T177" i="9"/>
  <c r="T321" i="9"/>
  <c r="T129" i="9"/>
  <c r="T445" i="9"/>
  <c r="U418" i="9"/>
  <c r="T331" i="9"/>
  <c r="T404" i="9"/>
  <c r="T426" i="9"/>
  <c r="T104" i="9"/>
  <c r="T282" i="9"/>
  <c r="T106" i="9"/>
  <c r="T4" i="9"/>
  <c r="U317" i="9"/>
  <c r="T185" i="9"/>
  <c r="T187" i="9"/>
  <c r="U18" i="9"/>
  <c r="T290" i="9"/>
  <c r="T401" i="9"/>
  <c r="T99" i="9"/>
  <c r="T10" i="9"/>
  <c r="T357" i="9"/>
  <c r="T496" i="9"/>
  <c r="T310" i="9"/>
  <c r="T421" i="9"/>
  <c r="T53" i="9"/>
  <c r="T124" i="9"/>
  <c r="T189" i="9"/>
  <c r="U68" i="9"/>
  <c r="T107" i="9"/>
  <c r="T475" i="9"/>
  <c r="T288" i="9"/>
  <c r="T20" i="9"/>
  <c r="T113" i="9"/>
  <c r="U211" i="9"/>
  <c r="T218" i="9"/>
  <c r="T403" i="9"/>
  <c r="T184" i="9"/>
  <c r="T165" i="9"/>
  <c r="U413" i="9"/>
  <c r="T168" i="9"/>
  <c r="T348" i="9"/>
  <c r="T162" i="9"/>
  <c r="T58" i="9"/>
  <c r="U341" i="9"/>
  <c r="T14" i="9"/>
  <c r="T233" i="9"/>
  <c r="U417" i="9"/>
  <c r="T97" i="9"/>
  <c r="T260" i="9"/>
  <c r="T359" i="9"/>
  <c r="T319" i="9"/>
  <c r="T87" i="9"/>
  <c r="U186" i="9"/>
  <c r="U283" i="9"/>
  <c r="T66" i="9"/>
  <c r="U414" i="9"/>
  <c r="U119" i="9"/>
  <c r="T16" i="9"/>
  <c r="T444" i="9"/>
  <c r="T193" i="9"/>
  <c r="T34" i="9"/>
  <c r="T384" i="9"/>
  <c r="T71" i="9"/>
  <c r="T49" i="9"/>
  <c r="T452" i="9"/>
  <c r="U261" i="9"/>
  <c r="U251" i="9"/>
  <c r="U475" i="9"/>
  <c r="T157" i="9"/>
  <c r="T75" i="9"/>
  <c r="T397" i="9"/>
  <c r="T457" i="9"/>
  <c r="T247" i="9"/>
  <c r="T317" i="9"/>
  <c r="T222" i="9"/>
  <c r="U288" i="9"/>
  <c r="T463" i="9"/>
  <c r="T37" i="9"/>
  <c r="U257" i="9"/>
  <c r="T29" i="9"/>
  <c r="U235" i="9"/>
  <c r="T188" i="9"/>
  <c r="U379" i="9"/>
  <c r="T194" i="9"/>
  <c r="U129" i="9"/>
  <c r="U370" i="9"/>
  <c r="T353" i="9"/>
  <c r="U189" i="9"/>
  <c r="T83" i="9"/>
  <c r="T378" i="9"/>
  <c r="T468" i="9"/>
  <c r="U305" i="9"/>
  <c r="T154" i="9"/>
  <c r="T211" i="9"/>
  <c r="T448" i="9"/>
  <c r="U328" i="9"/>
  <c r="T473" i="9"/>
  <c r="T181" i="9"/>
  <c r="T453" i="9"/>
  <c r="U116" i="9"/>
  <c r="T438" i="9"/>
  <c r="T102" i="9"/>
  <c r="T449" i="9"/>
  <c r="T203" i="9"/>
  <c r="T469" i="9"/>
  <c r="T476" i="9"/>
  <c r="U499" i="9"/>
  <c r="T6" i="9"/>
  <c r="T170" i="9"/>
  <c r="U43" i="9"/>
  <c r="U402" i="9"/>
  <c r="U278" i="9"/>
  <c r="T375" i="9"/>
  <c r="T415" i="9"/>
  <c r="T261" i="9"/>
  <c r="T100" i="9"/>
  <c r="T131" i="9"/>
  <c r="T429" i="9"/>
  <c r="T117" i="9"/>
  <c r="T202" i="9"/>
  <c r="T101" i="9"/>
  <c r="T350" i="9"/>
  <c r="T32" i="9"/>
  <c r="T265" i="9"/>
  <c r="T130" i="9"/>
  <c r="U181" i="9"/>
  <c r="U205" i="9"/>
  <c r="T93" i="9"/>
  <c r="T339" i="9"/>
  <c r="T238" i="9"/>
  <c r="T257" i="9"/>
  <c r="U467" i="9"/>
  <c r="U225" i="9"/>
  <c r="U273" i="9"/>
  <c r="U214" i="9"/>
  <c r="U134" i="9"/>
  <c r="T269" i="9"/>
  <c r="U38" i="9"/>
  <c r="T419" i="9"/>
  <c r="U292" i="9"/>
  <c r="T311" i="9"/>
  <c r="U148" i="9"/>
  <c r="T391" i="9"/>
  <c r="T44" i="9"/>
  <c r="T262" i="9"/>
  <c r="U184" i="9"/>
  <c r="T199" i="9"/>
  <c r="T278" i="9"/>
  <c r="T346" i="9"/>
  <c r="T116" i="9"/>
  <c r="T456" i="9"/>
  <c r="T252" i="9"/>
  <c r="U58" i="9"/>
  <c r="T64" i="9"/>
  <c r="T374" i="9"/>
  <c r="U442" i="9"/>
  <c r="T246" i="9"/>
  <c r="T470" i="9"/>
  <c r="T489" i="9"/>
  <c r="T263" i="9"/>
  <c r="U322" i="9"/>
  <c r="T316" i="9"/>
  <c r="T411" i="9"/>
  <c r="T209" i="9"/>
  <c r="T481" i="9"/>
  <c r="T137" i="9"/>
  <c r="U374" i="9"/>
  <c r="U472" i="9"/>
  <c r="U109" i="9"/>
  <c r="T229" i="9"/>
  <c r="T197" i="9"/>
  <c r="T276" i="9"/>
  <c r="U230" i="9"/>
  <c r="U268" i="9"/>
  <c r="T84" i="9"/>
  <c r="T467" i="9"/>
  <c r="U25" i="9"/>
  <c r="T160" i="9"/>
  <c r="T63" i="9"/>
  <c r="T150" i="9"/>
  <c r="T148" i="9"/>
  <c r="U403" i="9"/>
  <c r="U217" i="9"/>
  <c r="U20" i="9"/>
  <c r="U470" i="9"/>
  <c r="T499" i="9"/>
  <c r="T223" i="9"/>
  <c r="U488" i="9"/>
  <c r="U162" i="9"/>
  <c r="T442" i="9"/>
  <c r="T133" i="9"/>
  <c r="T305" i="9"/>
  <c r="T227" i="9"/>
  <c r="U35" i="9"/>
  <c r="U469" i="9"/>
  <c r="U243" i="9"/>
  <c r="T50" i="9"/>
  <c r="T388" i="9"/>
  <c r="T7" i="9"/>
  <c r="U208" i="9"/>
  <c r="U295" i="9"/>
  <c r="U476" i="9"/>
  <c r="T214" i="9"/>
  <c r="T207" i="9"/>
  <c r="T433" i="9"/>
  <c r="T436" i="9"/>
  <c r="T326" i="9"/>
  <c r="T140" i="9"/>
  <c r="T40" i="9"/>
  <c r="T27" i="9"/>
  <c r="T425" i="9"/>
  <c r="T234" i="9"/>
  <c r="U382" i="9"/>
  <c r="T409" i="9"/>
  <c r="T266" i="9"/>
  <c r="T249" i="9"/>
  <c r="T47" i="9"/>
  <c r="U491" i="9"/>
  <c r="T92" i="9"/>
  <c r="T332" i="9"/>
  <c r="U187" i="9"/>
  <c r="U344" i="9"/>
  <c r="U167" i="9"/>
  <c r="T178" i="9"/>
  <c r="U262" i="9"/>
  <c r="T173" i="9"/>
  <c r="T231" i="9"/>
  <c r="U108" i="9"/>
  <c r="T23" i="9"/>
  <c r="U24" i="9"/>
  <c r="U153" i="9"/>
  <c r="T427" i="9"/>
  <c r="T369" i="9"/>
  <c r="T254" i="9"/>
  <c r="T232" i="9"/>
  <c r="T372" i="9"/>
  <c r="T466" i="9"/>
  <c r="T108" i="9"/>
  <c r="T41" i="9"/>
  <c r="U357" i="9"/>
  <c r="T286" i="9"/>
  <c r="U120" i="9"/>
  <c r="T408" i="9"/>
  <c r="T410" i="9"/>
  <c r="U360" i="9"/>
  <c r="U377" i="9"/>
  <c r="T460" i="9"/>
  <c r="T22" i="9"/>
  <c r="T210" i="9"/>
  <c r="T43" i="9"/>
  <c r="T225" i="9"/>
  <c r="T255" i="9"/>
  <c r="U76" i="9"/>
  <c r="T277" i="9"/>
  <c r="T422" i="9"/>
  <c r="U297" i="9"/>
  <c r="T115" i="9"/>
  <c r="T368" i="9"/>
  <c r="U299" i="9"/>
  <c r="T244" i="9"/>
  <c r="U34" i="9"/>
  <c r="T485" i="9"/>
  <c r="U49" i="9"/>
  <c r="T176" i="9"/>
  <c r="T9" i="9"/>
  <c r="U168" i="9"/>
  <c r="T402" i="9"/>
  <c r="T284" i="9"/>
  <c r="T280" i="9"/>
  <c r="U33" i="9"/>
  <c r="T143" i="9"/>
  <c r="T164" i="9"/>
  <c r="U157" i="9"/>
  <c r="U199" i="9"/>
  <c r="T128" i="9"/>
  <c r="T500" i="9"/>
  <c r="T306" i="9"/>
  <c r="T297" i="9"/>
  <c r="T122" i="9"/>
  <c r="T171" i="9"/>
  <c r="U131" i="9"/>
  <c r="U339" i="9"/>
  <c r="T204" i="9"/>
  <c r="T393" i="9"/>
  <c r="T250" i="9"/>
  <c r="U321" i="9"/>
  <c r="T15" i="9"/>
  <c r="U463" i="9"/>
  <c r="U392" i="9"/>
  <c r="T328" i="9"/>
  <c r="T243" i="9"/>
  <c r="U96" i="9"/>
  <c r="T358" i="9"/>
  <c r="U362" i="9"/>
  <c r="U364" i="9"/>
  <c r="T365" i="9"/>
  <c r="T17" i="9"/>
  <c r="T68" i="9"/>
  <c r="U10" i="9"/>
  <c r="U427" i="9"/>
  <c r="T446" i="9"/>
  <c r="U345" i="9"/>
  <c r="U47" i="9"/>
  <c r="T302" i="9"/>
  <c r="T313" i="9"/>
  <c r="U36" i="9"/>
  <c r="U398" i="9"/>
  <c r="T151" i="9"/>
  <c r="U468" i="9"/>
  <c r="T320" i="9"/>
  <c r="U14" i="9"/>
  <c r="T217" i="9"/>
  <c r="T221" i="9"/>
  <c r="U115" i="9"/>
  <c r="T12" i="9"/>
  <c r="T251" i="9"/>
  <c r="U78" i="9"/>
  <c r="U369" i="9"/>
  <c r="U27" i="9"/>
  <c r="T54" i="9"/>
  <c r="T333" i="9"/>
  <c r="U408" i="9"/>
  <c r="T52" i="9"/>
  <c r="U460" i="9"/>
  <c r="U277" i="9"/>
  <c r="T299" i="9"/>
  <c r="T172" i="9"/>
  <c r="U244" i="9"/>
  <c r="U113" i="9"/>
  <c r="T435" i="9"/>
  <c r="U250" i="9"/>
  <c r="T271" i="9"/>
  <c r="U263" i="9"/>
  <c r="T86" i="9"/>
  <c r="T367" i="9"/>
  <c r="U462" i="9"/>
  <c r="U90" i="9"/>
  <c r="T85" i="9"/>
  <c r="U452" i="9"/>
  <c r="T125" i="9"/>
  <c r="U87" i="9"/>
  <c r="T139" i="9"/>
  <c r="T343" i="9"/>
  <c r="T35" i="9"/>
  <c r="T132" i="9"/>
  <c r="U376" i="9"/>
  <c r="U51" i="9"/>
  <c r="U5" i="9"/>
  <c r="T398" i="9"/>
  <c r="T237" i="9"/>
  <c r="U375" i="9"/>
  <c r="U258" i="9"/>
  <c r="T141" i="9"/>
  <c r="U88" i="9"/>
  <c r="T28" i="9"/>
  <c r="T454" i="9"/>
  <c r="T275" i="9"/>
  <c r="T480" i="9"/>
  <c r="T416" i="9"/>
  <c r="T400" i="9"/>
  <c r="T304" i="9"/>
  <c r="T114" i="9"/>
  <c r="T153" i="9"/>
  <c r="T31" i="9"/>
  <c r="T396" i="9"/>
  <c r="T342" i="9"/>
  <c r="T478" i="9"/>
  <c r="U174" i="9"/>
  <c r="U458" i="9"/>
  <c r="T175" i="9"/>
  <c r="T382" i="9"/>
  <c r="T322" i="9"/>
  <c r="T431" i="9"/>
  <c r="U122" i="9"/>
  <c r="U356" i="9"/>
  <c r="T127" i="9"/>
  <c r="T103" i="9"/>
  <c r="U282" i="9"/>
  <c r="U200" i="9"/>
  <c r="U449" i="9"/>
  <c r="T274" i="9"/>
  <c r="T294" i="9"/>
  <c r="U106" i="9"/>
  <c r="T386" i="9"/>
  <c r="U95" i="9"/>
  <c r="U136" i="9"/>
  <c r="T206" i="9"/>
  <c r="T315" i="9"/>
  <c r="U48" i="9"/>
  <c r="T441" i="9"/>
  <c r="U39" i="9"/>
  <c r="T497" i="9"/>
  <c r="T279" i="9"/>
  <c r="U219" i="9"/>
  <c r="T366" i="9"/>
  <c r="U28" i="9"/>
  <c r="T270" i="9"/>
  <c r="T487" i="9"/>
  <c r="U242" i="9"/>
  <c r="T309" i="9"/>
  <c r="U483" i="9"/>
  <c r="T183" i="9"/>
  <c r="U327" i="9"/>
  <c r="T26" i="9"/>
  <c r="U286" i="9"/>
  <c r="U15" i="9"/>
  <c r="T406" i="9"/>
  <c r="U409" i="9"/>
  <c r="T293" i="9"/>
  <c r="U249" i="9"/>
  <c r="T267" i="9"/>
  <c r="U245" i="9"/>
  <c r="T118" i="9"/>
  <c r="T69" i="9"/>
  <c r="U355" i="9"/>
  <c r="U160" i="9"/>
  <c r="T440" i="9"/>
  <c r="U198" i="9"/>
  <c r="U149" i="9"/>
  <c r="U281" i="9"/>
  <c r="T30" i="9"/>
  <c r="U158" i="9"/>
  <c r="T352" i="9"/>
  <c r="U490" i="9"/>
  <c r="T420" i="9"/>
  <c r="U457" i="9"/>
  <c r="U349" i="9"/>
  <c r="U150" i="9"/>
  <c r="T495" i="9"/>
  <c r="U428" i="9"/>
  <c r="T471" i="9"/>
  <c r="T98" i="9"/>
  <c r="U477" i="9"/>
  <c r="T405" i="9"/>
  <c r="U451" i="9"/>
  <c r="T287" i="9"/>
  <c r="U387" i="9"/>
  <c r="T147" i="9"/>
  <c r="U484" i="9"/>
  <c r="T144" i="9"/>
  <c r="T347" i="9"/>
  <c r="U91" i="9"/>
  <c r="U192" i="9"/>
  <c r="U239" i="9"/>
  <c r="U264" i="9"/>
  <c r="U141" i="9"/>
  <c r="T389" i="9"/>
  <c r="T59" i="9"/>
  <c r="U204" i="9"/>
  <c r="T336" i="9"/>
  <c r="U140" i="9"/>
  <c r="T312" i="9"/>
  <c r="U430" i="9"/>
  <c r="U67" i="9"/>
  <c r="U220" i="9"/>
  <c r="U429" i="9"/>
  <c r="T138" i="9"/>
  <c r="U13" i="9"/>
  <c r="U473" i="9"/>
  <c r="T212" i="9"/>
  <c r="T46" i="9"/>
  <c r="T136" i="9"/>
  <c r="T179" i="9"/>
  <c r="U50" i="9"/>
  <c r="T285" i="9"/>
  <c r="T91" i="9"/>
  <c r="U29" i="9"/>
  <c r="T126" i="9"/>
  <c r="T330" i="9"/>
  <c r="T198" i="9"/>
  <c r="T228" i="9"/>
  <c r="U170" i="9"/>
  <c r="U152" i="9"/>
  <c r="U358" i="9"/>
  <c r="T205" i="9"/>
  <c r="U419" i="9"/>
  <c r="T458" i="9"/>
  <c r="T450" i="9"/>
  <c r="U233" i="9"/>
  <c r="U271" i="9"/>
  <c r="T239" i="9"/>
  <c r="U498" i="9"/>
  <c r="U254" i="9"/>
  <c r="U372" i="9"/>
  <c r="U151" i="9"/>
  <c r="U315" i="9"/>
  <c r="U52" i="9"/>
  <c r="U22" i="9"/>
  <c r="U255" i="9"/>
  <c r="T76" i="9"/>
  <c r="T424" i="9"/>
  <c r="U368" i="9"/>
  <c r="U434" i="9"/>
  <c r="T245" i="9"/>
  <c r="U435" i="9"/>
  <c r="T200" i="9"/>
  <c r="T462" i="9"/>
  <c r="U12" i="9"/>
  <c r="U425" i="9"/>
  <c r="T498" i="9"/>
  <c r="T67" i="9"/>
  <c r="U445" i="9"/>
  <c r="U132" i="9"/>
  <c r="T51" i="9"/>
  <c r="U260" i="9"/>
  <c r="U333" i="9"/>
  <c r="T394" i="9"/>
  <c r="U390" i="9"/>
  <c r="U342" i="9"/>
  <c r="U416" i="9"/>
  <c r="U400" i="9"/>
  <c r="T494" i="9"/>
  <c r="U146" i="9"/>
  <c r="U223" i="9"/>
  <c r="T432" i="9"/>
  <c r="T439" i="9"/>
  <c r="U404" i="9"/>
  <c r="U291" i="9"/>
  <c r="U176" i="9"/>
  <c r="U207" i="9"/>
  <c r="U319" i="9"/>
  <c r="U154" i="9"/>
  <c r="T354" i="9"/>
  <c r="U441" i="9"/>
  <c r="T39" i="9"/>
  <c r="U466" i="9"/>
  <c r="U190" i="9"/>
  <c r="T163" i="9"/>
  <c r="U276" i="9"/>
  <c r="T327" i="9"/>
  <c r="U437" i="9"/>
  <c r="U26" i="9"/>
  <c r="T70" i="9"/>
  <c r="U406" i="9"/>
  <c r="U426" i="9"/>
  <c r="U97" i="9"/>
  <c r="T264" i="9"/>
  <c r="T380" i="9"/>
  <c r="U454" i="9"/>
  <c r="T149" i="9"/>
  <c r="T281" i="9"/>
  <c r="U401" i="9"/>
  <c r="U30" i="9"/>
  <c r="T45" i="9"/>
  <c r="U399" i="9"/>
  <c r="T349" i="9"/>
  <c r="U228" i="9"/>
  <c r="U329" i="9"/>
  <c r="U471" i="9"/>
  <c r="T477" i="9"/>
  <c r="U444" i="9"/>
  <c r="U287" i="9"/>
  <c r="T111" i="9"/>
  <c r="U144" i="9"/>
  <c r="T192" i="9"/>
  <c r="U77" i="9"/>
  <c r="U284" i="9"/>
  <c r="U194" i="9"/>
  <c r="U72" i="9"/>
  <c r="U336" i="9"/>
  <c r="U17" i="9"/>
  <c r="U226" i="9"/>
  <c r="U110" i="9"/>
  <c r="U63" i="9"/>
  <c r="U101" i="9"/>
  <c r="T351" i="9"/>
  <c r="U216" i="9"/>
  <c r="U195" i="9"/>
  <c r="U298" i="9"/>
  <c r="T390" i="9"/>
  <c r="U272" i="9"/>
  <c r="U65" i="9"/>
  <c r="T301" i="9"/>
  <c r="U266" i="9"/>
  <c r="T488" i="9"/>
  <c r="U99" i="9"/>
  <c r="U125" i="9"/>
  <c r="U121" i="9"/>
  <c r="T226" i="9"/>
  <c r="U421" i="9"/>
  <c r="U75" i="9"/>
  <c r="U203" i="9"/>
  <c r="T355" i="9"/>
  <c r="U311" i="9"/>
  <c r="T387" i="9"/>
  <c r="T57" i="9"/>
  <c r="U44" i="9"/>
  <c r="U353" i="9"/>
  <c r="U438" i="9"/>
  <c r="U100" i="9"/>
  <c r="U433" i="9"/>
  <c r="U64" i="9"/>
  <c r="U238" i="9"/>
  <c r="U422" i="9"/>
  <c r="U304" i="9"/>
  <c r="U231" i="9"/>
  <c r="U481" i="9"/>
  <c r="U139" i="9"/>
  <c r="U66" i="9"/>
  <c r="U313" i="9"/>
  <c r="U86" i="9"/>
  <c r="U331" i="9"/>
  <c r="U332" i="9"/>
  <c r="U396" i="9"/>
  <c r="U165" i="9"/>
  <c r="T344" i="9"/>
  <c r="T258" i="9"/>
  <c r="U31" i="9"/>
  <c r="U394" i="9"/>
  <c r="U340" i="9"/>
  <c r="U275" i="9"/>
  <c r="U213" i="9"/>
  <c r="U209" i="9"/>
  <c r="U293" i="9"/>
  <c r="U354" i="9"/>
  <c r="U183" i="9"/>
  <c r="U300" i="9"/>
  <c r="U172" i="9"/>
  <c r="U178" i="9"/>
  <c r="U267" i="9"/>
  <c r="U69" i="9"/>
  <c r="U440" i="9"/>
  <c r="U94" i="9"/>
  <c r="U265" i="9"/>
  <c r="U171" i="9"/>
  <c r="U16" i="9"/>
  <c r="U350" i="9"/>
  <c r="U363" i="9"/>
  <c r="U82" i="9"/>
  <c r="T428" i="9"/>
  <c r="T484" i="9"/>
  <c r="U447" i="9"/>
  <c r="U102" i="9"/>
  <c r="U11" i="9"/>
  <c r="U407" i="9"/>
  <c r="U135" i="9"/>
  <c r="U89" i="9"/>
  <c r="U155" i="9"/>
  <c r="U218" i="9"/>
  <c r="U46" i="9"/>
  <c r="U197" i="9"/>
  <c r="T216" i="9"/>
  <c r="U196" i="9"/>
  <c r="U361" i="9"/>
  <c r="U352" i="9"/>
  <c r="U156" i="9"/>
  <c r="U23" i="9"/>
  <c r="U453" i="9"/>
  <c r="U348" i="9"/>
  <c r="U415" i="9"/>
  <c r="U256" i="9"/>
  <c r="U128" i="9"/>
  <c r="U222" i="9"/>
  <c r="U337" i="9"/>
  <c r="T377" i="9"/>
  <c r="U461" i="9"/>
  <c r="U107" i="9"/>
  <c r="U179" i="9"/>
  <c r="U500" i="9"/>
  <c r="U316" i="9"/>
  <c r="U343" i="9"/>
  <c r="U385" i="9"/>
  <c r="T376" i="9"/>
  <c r="U294" i="9"/>
  <c r="U237" i="9"/>
  <c r="U380" i="9"/>
  <c r="U388" i="9"/>
  <c r="U478" i="9"/>
  <c r="U456" i="9"/>
  <c r="U175" i="9"/>
  <c r="U431" i="9"/>
  <c r="U123" i="9"/>
  <c r="U7" i="9"/>
  <c r="U279" i="9"/>
  <c r="U270" i="9"/>
  <c r="U309" i="9"/>
  <c r="U221" i="9"/>
  <c r="U164" i="9"/>
  <c r="U19" i="9"/>
  <c r="U70" i="9"/>
  <c r="U137" i="9"/>
  <c r="U474" i="9"/>
  <c r="U126" i="9"/>
  <c r="U302" i="9"/>
  <c r="U45" i="9"/>
  <c r="T169" i="9"/>
  <c r="U180" i="9"/>
  <c r="U147" i="9"/>
  <c r="U347" i="9"/>
  <c r="U359" i="9"/>
  <c r="U395" i="9"/>
  <c r="U326" i="9"/>
  <c r="U253" i="9"/>
  <c r="U389" i="9"/>
  <c r="U285" i="9"/>
  <c r="T61" i="9"/>
  <c r="U351" i="9"/>
  <c r="T146" i="9"/>
  <c r="U53" i="9"/>
  <c r="U465" i="9"/>
  <c r="U338" i="9"/>
  <c r="U501" i="9"/>
  <c r="U252" i="9"/>
  <c r="U290" i="9"/>
  <c r="U411" i="9"/>
  <c r="U303" i="9"/>
  <c r="U32" i="9"/>
  <c r="U269" i="9"/>
  <c r="U314" i="9"/>
  <c r="U446" i="9"/>
  <c r="U232" i="9"/>
  <c r="U193" i="9"/>
  <c r="U227" i="9"/>
  <c r="U397" i="9"/>
  <c r="U234" i="9"/>
  <c r="U424" i="9"/>
  <c r="U485" i="9"/>
  <c r="U436" i="9"/>
  <c r="U143" i="9"/>
  <c r="U367" i="9"/>
  <c r="U378" i="9"/>
  <c r="U318" i="9"/>
  <c r="U412" i="9"/>
  <c r="U83" i="9"/>
  <c r="U289" i="9"/>
  <c r="U41" i="9"/>
  <c r="U365" i="9"/>
  <c r="U324" i="9"/>
  <c r="U173" i="9"/>
  <c r="U480" i="9"/>
  <c r="T213" i="9"/>
  <c r="U320" i="9"/>
  <c r="U432" i="9"/>
  <c r="U103" i="9"/>
  <c r="U130" i="9"/>
  <c r="U464" i="9"/>
  <c r="U3" i="9"/>
  <c r="U393" i="9"/>
  <c r="U386" i="9"/>
  <c r="U105" i="9"/>
  <c r="U206" i="9"/>
  <c r="U40" i="9"/>
  <c r="U57" i="9"/>
  <c r="U366" i="9"/>
  <c r="U487" i="9"/>
  <c r="U163" i="9"/>
  <c r="U62" i="9"/>
  <c r="U21" i="9"/>
  <c r="U177" i="9"/>
  <c r="U495" i="9"/>
  <c r="U98" i="9"/>
  <c r="U301" i="9"/>
  <c r="U8" i="9"/>
  <c r="U54" i="9"/>
  <c r="U111" i="9"/>
  <c r="U229" i="9"/>
  <c r="U202" i="9"/>
  <c r="U188" i="9"/>
  <c r="U138" i="9"/>
  <c r="U56" i="9"/>
  <c r="U384" i="9"/>
  <c r="U371" i="9"/>
  <c r="U212" i="9"/>
  <c r="U381" i="9"/>
  <c r="U493" i="9"/>
  <c r="U486" i="9"/>
  <c r="U117" i="9"/>
  <c r="U37" i="9"/>
  <c r="U410" i="9"/>
  <c r="U210" i="9"/>
  <c r="U93" i="9"/>
  <c r="U391" i="9"/>
  <c r="U85" i="9"/>
  <c r="U494" i="9"/>
  <c r="U296" i="9"/>
  <c r="U114" i="9"/>
  <c r="U81" i="9"/>
  <c r="U450" i="9"/>
  <c r="U127" i="9"/>
  <c r="U323" i="9"/>
  <c r="U84" i="9"/>
  <c r="U274" i="9"/>
  <c r="U133" i="9"/>
  <c r="U455" i="9"/>
  <c r="U497" i="9"/>
  <c r="U489" i="9"/>
  <c r="U325" i="9"/>
  <c r="U118" i="9"/>
  <c r="U71" i="9"/>
  <c r="U420" i="9"/>
  <c r="U169" i="9"/>
  <c r="U92" i="9"/>
  <c r="U280" i="9"/>
  <c r="U423" i="9"/>
  <c r="U405" i="9"/>
  <c r="U215" i="9"/>
  <c r="U59" i="9"/>
  <c r="U312" i="9"/>
  <c r="U185" i="9"/>
  <c r="U61" i="9"/>
  <c r="U9" i="9"/>
  <c r="U482" i="9"/>
  <c r="U201" i="9"/>
  <c r="U307" i="9"/>
  <c r="U330" i="9"/>
  <c r="U439" i="9"/>
  <c r="U241" i="9"/>
</calcChain>
</file>

<file path=xl/sharedStrings.xml><?xml version="1.0" encoding="utf-8"?>
<sst xmlns="http://schemas.openxmlformats.org/spreadsheetml/2006/main" count="2594" uniqueCount="1084">
  <si>
    <t>PRECIO COSTO</t>
  </si>
  <si>
    <t>CONEXIONES PVC</t>
  </si>
  <si>
    <t xml:space="preserve">TUBERIA PVC </t>
  </si>
  <si>
    <t>VALVULA HIDRANTE DE ALUMINIO 4"  ROSARIO</t>
  </si>
  <si>
    <t>VALVULA HIDRANTE DE ALUMINIO 4"  WADE RAIN</t>
  </si>
  <si>
    <t>VALVULA HIDRANTE DE ALUMINIO 3"  ROSARIO</t>
  </si>
  <si>
    <t>VALVULA HIDRANTE DE ALUMINIO 3" WADE RAIN</t>
  </si>
  <si>
    <r>
      <t xml:space="preserve">                              </t>
    </r>
    <r>
      <rPr>
        <b/>
        <sz val="22"/>
        <color rgb="FFFF0000"/>
        <rFont val="Calibri"/>
        <family val="2"/>
        <scheme val="minor"/>
      </rPr>
      <t>CAÑONES</t>
    </r>
  </si>
  <si>
    <t>TAPON DE TUBERIA DE ALUMINIO 6"</t>
  </si>
  <si>
    <t>TAPON DE TUBERIA DE ALUMINIO 4"</t>
  </si>
  <si>
    <t>COPLE GALVANIZADO 2"  PARA MANGUERA</t>
  </si>
  <si>
    <t xml:space="preserve">NIPLES DE 2  1/2" GALVANIZADO </t>
  </si>
  <si>
    <t xml:space="preserve">NIPLES DE 3" GALVANIZADO </t>
  </si>
  <si>
    <t xml:space="preserve">ADAPTADORES GALVANIZADOS 1 1/4" </t>
  </si>
  <si>
    <t xml:space="preserve">BOQUILLA PARA CAÑON NELSON 19.05 MM </t>
  </si>
  <si>
    <t xml:space="preserve">BOQUILLA PARA CAÑON NELSON 20.3 MM </t>
  </si>
  <si>
    <t>REDUCCION GALVANIZADA 4"  X 3"</t>
  </si>
  <si>
    <t>TEE GALVANIZADO DE 4"</t>
  </si>
  <si>
    <t>VALVULA CHECK O RETENCION 3" BRIDADA</t>
  </si>
  <si>
    <t>VALVULA CHECK O RETENCION 4" BRIDADA</t>
  </si>
  <si>
    <t>VALVULA CHECK O RETENCION 6" BRIDADA</t>
  </si>
  <si>
    <t>VALVULA CHECK O RETENCION 8" BRIDADA</t>
  </si>
  <si>
    <t>VALVULA CHECK O RETENCION 10" BRIDADA</t>
  </si>
  <si>
    <t>CODO GALVANIZADO DE 90°  X 3"</t>
  </si>
  <si>
    <t>ADAPTADOR GALVANIZADO DE 4"</t>
  </si>
  <si>
    <t>CODO DE 90° X 6" DE ALUMINIO</t>
  </si>
  <si>
    <t>CODO DE 90° X 5" DE ALUMINIO</t>
  </si>
  <si>
    <r>
      <rPr>
        <b/>
        <sz val="22"/>
        <color rgb="FFFF0000"/>
        <rFont val="Calibri"/>
        <family val="2"/>
        <scheme val="minor"/>
      </rPr>
      <t>PEGAMENTO PVC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</si>
  <si>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          </t>
    </r>
    <r>
      <rPr>
        <b/>
        <sz val="24"/>
        <color rgb="FF3399FF"/>
        <rFont val="Calibri"/>
        <family val="2"/>
        <scheme val="minor"/>
      </rPr>
      <t>TUBERIA DE ALUMINIO</t>
    </r>
  </si>
  <si>
    <r>
      <t xml:space="preserve">                 </t>
    </r>
    <r>
      <rPr>
        <b/>
        <sz val="22"/>
        <color rgb="FFFF0000"/>
        <rFont val="Calibri"/>
        <family val="2"/>
        <scheme val="minor"/>
      </rPr>
      <t>CONEXIONES PVC</t>
    </r>
  </si>
  <si>
    <t>TUBO PVC HCO 315MM C7 C/CAMPANA</t>
  </si>
  <si>
    <t>UNIDAD</t>
  </si>
  <si>
    <t>PZA</t>
  </si>
  <si>
    <t>TUBO PVC HCO 250MM C7 C/CAMPANA</t>
  </si>
  <si>
    <t>TUBO PVC HCO 250MM C5 C/CAMPANA</t>
  </si>
  <si>
    <t>TUBO PVC HCO 200MM C7 C/CAMPANA</t>
  </si>
  <si>
    <t>TUBO PVC HCO 200MM C3.5 C/CAMPANA</t>
  </si>
  <si>
    <t>TUBO PVC HCO 160MM C7 C/CAMPANA</t>
  </si>
  <si>
    <t>TUBO PVC HCO 160MM C5 C/CAMPANA</t>
  </si>
  <si>
    <t>TUBO PVC HCO 6" RD 26 C/CAMPANA</t>
  </si>
  <si>
    <t>TUBO PVC HCO 6" RD 41 C/CAMPANA</t>
  </si>
  <si>
    <t>TUBO PVC HCO 10" RD 26 C/CAMPANA</t>
  </si>
  <si>
    <t>TUBO PVC HCO 8" RD 26 C/CAMPANA</t>
  </si>
  <si>
    <t>TUBO PVC HCO 8" RD 41 C/CAMPANA</t>
  </si>
  <si>
    <t>TUBO PVC HCO 4" RD 26 C/CAMPANA</t>
  </si>
  <si>
    <t>TUBO PVC HCO 4" RD 51 C/CAMPANA</t>
  </si>
  <si>
    <t>TUBO PVC HCO 3" RD 26 C/CAMPANA</t>
  </si>
  <si>
    <t>TUBO PVC HCO 3" RD 51 C/CAMPANA</t>
  </si>
  <si>
    <t>TUBO PVC HCO 2" RD 26 C/CAMPANA</t>
  </si>
  <si>
    <t>TUBO PVC HCO  1 1/4" SANITARIO C/CAMPANA</t>
  </si>
  <si>
    <t>TUBO PVC HCO 1"  IRRIGACION ABOCINADO</t>
  </si>
  <si>
    <t>TUBO PVC HCO 3/4" IRRIGACION ABOCINADO</t>
  </si>
  <si>
    <t>TUBO PVC HCO 1/2" RD 13.5 ABOCINADO</t>
  </si>
  <si>
    <t xml:space="preserve">TUBO PVC GEO100 350MM </t>
  </si>
  <si>
    <t>TUBO ALUMINIO DE 3" X  3 M. ALDABA</t>
  </si>
  <si>
    <t>TUBO ALUMINIO DE 3" X  6 M. ALDABA</t>
  </si>
  <si>
    <t>TUBO ALUMINIO DE 4" X  3 M. ALDABA</t>
  </si>
  <si>
    <t>TUBO ALUMINIO DE 4" X  6 M. GANCHO</t>
  </si>
  <si>
    <t>TUBO ALUMINIO DE 4" X  6 M. ALDABA</t>
  </si>
  <si>
    <t xml:space="preserve">ABRAZADERA TDOM PVC 4" X 3/4" </t>
  </si>
  <si>
    <t xml:space="preserve">ABRAZADERA TDOM PVC 3" X 3/4" </t>
  </si>
  <si>
    <t xml:space="preserve">ABRAZADERA TDOM PVC 2" X 3/4" </t>
  </si>
  <si>
    <t xml:space="preserve">ABRAZADERA TDOM PVC 2" X 1/2" </t>
  </si>
  <si>
    <t>ADAPTADOR MACHO PVC HCO 8" CEM</t>
  </si>
  <si>
    <t>ADAPTADOR MACHO PVC HCO 6" CEM</t>
  </si>
  <si>
    <t>ADAPTADOR MACHO PVC HCO 4" CEM</t>
  </si>
  <si>
    <t>ADAPTADOR MACHO PVC HCO 3" CEM</t>
  </si>
  <si>
    <t>ADAPTADOR MACHO PVC HCO 1 1/4" CEM</t>
  </si>
  <si>
    <t>ADAPTADOR MACHO PVC HCO 1/2" CEM</t>
  </si>
  <si>
    <t>ADAPTADOR HEMBRA PVC HCO 4" CEM</t>
  </si>
  <si>
    <t>ADAPTADOR HEMBRA PVC HCO 3" CEM</t>
  </si>
  <si>
    <t>ADAPTADOR HEMBRA PVC HCO 2" CEM</t>
  </si>
  <si>
    <t>ADAPTADOR MACHO PVC HCO 3/4" CEM</t>
  </si>
  <si>
    <t>ADAPTADOR HEMBRA PVC HCO 1 1/2" CEM</t>
  </si>
  <si>
    <t>ADAPTADOR HEMBRA PVC HCO 1 1/4" CEM</t>
  </si>
  <si>
    <t>ADAPTADOR HEMBRA PVC HCO 3/4" CEM</t>
  </si>
  <si>
    <t>ADAPTADOR HEMBRA PVC HCO 1/2" CEM</t>
  </si>
  <si>
    <t>BRIDA PVC HCO 12" CED 80</t>
  </si>
  <si>
    <t>BRIDA PVC HCO 8" CED 40</t>
  </si>
  <si>
    <t>BRIDA PVC HCO 6" CED 40</t>
  </si>
  <si>
    <t>BRIDA PVC HCO 4" CED 40</t>
  </si>
  <si>
    <t>BRIDA PVC HCO 3" CED 40</t>
  </si>
  <si>
    <t>BRIDA PVC HCO 2" CED 40</t>
  </si>
  <si>
    <t>BRIDA PVC HCO 4" CED 80</t>
  </si>
  <si>
    <t>CODO PVC HCO 6" X90° CEM</t>
  </si>
  <si>
    <t>CODO PVC HCO 6" X45° CEM</t>
  </si>
  <si>
    <t>CODO PVC HCO 4" X90° CEM</t>
  </si>
  <si>
    <t>CODO PVC HCO 4" X45° CEM</t>
  </si>
  <si>
    <t>CODO PVC HCO 2" X90° CEM</t>
  </si>
  <si>
    <t>CODO PVC HCO 2" X45° CEM</t>
  </si>
  <si>
    <t>CODO PVC HCO 1 1/4" X90° CEM</t>
  </si>
  <si>
    <t>CODO PVC HCO 1 1/2" X90° CEM</t>
  </si>
  <si>
    <t>CODO PVC HCO 1 1/2" X45° CEM</t>
  </si>
  <si>
    <t>CODO PVC HCO 1" X90° CEM</t>
  </si>
  <si>
    <t>CODO PVC HCO 3/4"  X90° CEM</t>
  </si>
  <si>
    <t>CODO PVC HCO 1/2"  X90° CEM</t>
  </si>
  <si>
    <t>CRUZ PVC HCO 4"X4" CEM</t>
  </si>
  <si>
    <t>CRUZ PVC HCO 3"X3" CEM</t>
  </si>
  <si>
    <t>REDUCCION BUSHING PVC HCO 6"X4" CEM</t>
  </si>
  <si>
    <t>REDUCCION BUSHING PVC HCO 4"X2" CEM</t>
  </si>
  <si>
    <t>REDUCCION BUSHING PVC HCO 3"X2" CEM</t>
  </si>
  <si>
    <t>REDUCCION BUSHING PVC HCO 2"X1/2" CEM</t>
  </si>
  <si>
    <t>REDUCCION BUSHING PVC HCO 1"X1/2" CEM</t>
  </si>
  <si>
    <t>REDUCCION BUSHING PVC HCO 3/4"X1/2" CEM</t>
  </si>
  <si>
    <t>TEE PVC HCO 6" CEM</t>
  </si>
  <si>
    <t>TEE PVC HCO 4" CEM</t>
  </si>
  <si>
    <t>TEE PVC HCO 3" CEM</t>
  </si>
  <si>
    <t>TEE PVC HCO 2" CEM</t>
  </si>
  <si>
    <t>TEE PVC HCO 1" CEM</t>
  </si>
  <si>
    <t>TEE PVC HCO 3/4" CEM</t>
  </si>
  <si>
    <t>TEE PVC HCO 1 1/2" CEM</t>
  </si>
  <si>
    <t>TEE PVC HCO  1  1/4" CEM</t>
  </si>
  <si>
    <t>TEE PVC HCO 1/2" CEM</t>
  </si>
  <si>
    <t>TAPON PVC HCO 4" CEM</t>
  </si>
  <si>
    <t>TAPON PVC HCO 3" CEM</t>
  </si>
  <si>
    <t>TAPON PVC HCO 1/2" CEM</t>
  </si>
  <si>
    <t>TAPON PVC HCO 1 1/2" ROSCADA</t>
  </si>
  <si>
    <t>VALVULA ESFERA PVC  1" 1/2" CEM</t>
  </si>
  <si>
    <t>VALVULA ESFERA PVC  1" 1/2" ROSCADA</t>
  </si>
  <si>
    <t>VALVULA ESFERA 1 1/4" ROSCADA</t>
  </si>
  <si>
    <t>VALVULA ESFERA  1 1/4" CEM</t>
  </si>
  <si>
    <t>BRIDA PVC HCO 3"CED. 80</t>
  </si>
  <si>
    <t>ANILLO EMPAQUE</t>
  </si>
  <si>
    <t>ANILLO EMPAQUE PARA PVC 250MM SM</t>
  </si>
  <si>
    <t>ANILLO EMPAQUE PARA PVC 200MM SM</t>
  </si>
  <si>
    <t>ANILLO EMPAQUE PARA PVC 12" SI</t>
  </si>
  <si>
    <t>ANILLO EMPAQUE PARA PVC 8" SI</t>
  </si>
  <si>
    <t>ANILLO EMPAQUE PARA PVC 4" SI</t>
  </si>
  <si>
    <t>ANILLO EMPAQUE PARA PVC 3" SI</t>
  </si>
  <si>
    <t>ANILLO EMPAQUE PARA TUBO ALUMINIO 5" DOBLE LABIO</t>
  </si>
  <si>
    <t>ANILLO EMPAQUE PARA TUBO ALUMINIO 4" DOBLE LABIO</t>
  </si>
  <si>
    <t>ANILLO EMPAQUE PARA TUBO ALUMINIO 4"  DRENADO LENTO</t>
  </si>
  <si>
    <t>ANILLO EMPAQUE PARA TUBO ALUMINIO 3" DOBLE LABIO</t>
  </si>
  <si>
    <t>ANILLO EMPAQUE PARA CODO DE ARRANQUE DE ALUMINIO 8"</t>
  </si>
  <si>
    <t xml:space="preserve">EMPAQUE PARA BRIDA DE 10" </t>
  </si>
  <si>
    <t xml:space="preserve">EMPAQUE PARA BRIDA DE 6" </t>
  </si>
  <si>
    <t xml:space="preserve">EMPAQUE PARA BRIDA DE 4" </t>
  </si>
  <si>
    <t>VALVULA ALFALFERA ALUMINIO 8" ROSARIO</t>
  </si>
  <si>
    <t>VALVULA ALFALFERA ALUMINIO 6" ROSARIO</t>
  </si>
  <si>
    <t>VALVULA FIERRO MARIPOSA 10" C/PALANCA</t>
  </si>
  <si>
    <t>VALVULA FIERRO MARIPOSA 8" C/PALANCA</t>
  </si>
  <si>
    <t xml:space="preserve">VALVULAS </t>
  </si>
  <si>
    <t>VALVULA FIERRO MARIPOSA 6" C/PALANCA</t>
  </si>
  <si>
    <t>VALVULA FIERRO MARIPOSA 4" C/PALANCA</t>
  </si>
  <si>
    <t>VALVULA FIERRO MARIPOSA 3" C/PALANCA</t>
  </si>
  <si>
    <t>VALVULA FIERRO MARIPOSA 2" C/PALANCA</t>
  </si>
  <si>
    <t>VALVULA REDUCTORA DE PRESION  3" BERMAD</t>
  </si>
  <si>
    <t>VALVULA COMPUERTA DE FIERRO 10" AGUA POTABLE</t>
  </si>
  <si>
    <t>VALVULA CHECK O RETENCION FIERRO 2 1/2" AGUA POTABLE</t>
  </si>
  <si>
    <t>MEDIDORES DE AGUA</t>
  </si>
  <si>
    <t>MEDIDOR DE FLUJO BRIDADO 4" BERMAD</t>
  </si>
  <si>
    <t>CAÑON NELSON F100 CIRCULO COMPLETO</t>
  </si>
  <si>
    <t>CAÑON NELSON F150 CIRCULO COMPLETO</t>
  </si>
  <si>
    <t>VALVULA TEE DE CONTROL CON 2 VALVULAS DE 5" ALUMINIO</t>
  </si>
  <si>
    <t>REDUCCION EN ALUMINIO 8"X4" GANCHO</t>
  </si>
  <si>
    <t>REDUCCION EN ALUMINIO 5"X4" GANCHO</t>
  </si>
  <si>
    <t>REDUCCION EN ALUMINIO 4"X3" GANCHO</t>
  </si>
  <si>
    <t xml:space="preserve">                               CONEXIONES ALUMINIO Y GALV.</t>
  </si>
  <si>
    <t>REDUCCION EN ALUMINIO 6"X4" GANCHO</t>
  </si>
  <si>
    <t>CODO DE ARRANQUE   6" X 4" ALUMINIO</t>
  </si>
  <si>
    <t>CODO DE ARRANQUE 4" ALUMINIO</t>
  </si>
  <si>
    <t>CODO DE ARRANQUE   6" ALUMINIO</t>
  </si>
  <si>
    <t>CODO DE ARRANQUE 3" ALUMINIO</t>
  </si>
  <si>
    <t>CODO DE 90° X 3" DE ALUMINIO</t>
  </si>
  <si>
    <t>CODO DE 45° X 4" DE ALUMINIO</t>
  </si>
  <si>
    <t>TEE 3"X3" ALUMINIO</t>
  </si>
  <si>
    <t xml:space="preserve">VALVULA COMPUERTA DE BRONCE DE 3" </t>
  </si>
  <si>
    <t xml:space="preserve">VALVULA COMPUERTA DE BRONCE DE 4" </t>
  </si>
  <si>
    <t xml:space="preserve">VALVULA COMPUERTA DE BRONCE DE 2" </t>
  </si>
  <si>
    <t>ABRAZADERA PARA DESCARGA DE 4"</t>
  </si>
  <si>
    <t>ABRAZADERA PARA DESCARGA DE 2"</t>
  </si>
  <si>
    <t xml:space="preserve">ROTORES RAIN BIRD 5000                      </t>
  </si>
  <si>
    <t>REDUCCION GALVANIZADA 2"  X 1 1/2"</t>
  </si>
  <si>
    <t>COPLE GALVANIZADO 1 1/4" PARA MANGUERA</t>
  </si>
  <si>
    <t>VALVULA DE AIRE COMBINADA 2" BERMAD</t>
  </si>
  <si>
    <t>ASPERSOR DE PLASTICO 1/2" BOQUILLA 2.5 WR 24</t>
  </si>
  <si>
    <t>ASPERSOR UNIRAIN F 46 3/4"</t>
  </si>
  <si>
    <t>ASPERSOR RAIN BIRD LF 1200 1/2" USADOS</t>
  </si>
  <si>
    <t>CABEZA DE MICROASPERSOR TORO VERDE 93LPH</t>
  </si>
  <si>
    <t>ESTACA PARA  MICROASPERSOR TORO VERDE 93LPH</t>
  </si>
  <si>
    <t>CONECTORES BARB 7MM  TORO</t>
  </si>
  <si>
    <t>CONECTORES BARB 7MM  WR</t>
  </si>
  <si>
    <t>TEE INICIAL DE 18X18X18</t>
  </si>
  <si>
    <t>TEE PARA CINTA DE GOTEO 18X18X18</t>
  </si>
  <si>
    <t>FILTRO DE MAYA DE 3" TIPO Y</t>
  </si>
  <si>
    <t>FILTRO DE MAYA DE 1" TIPO Y</t>
  </si>
  <si>
    <t>RIEGO DE GOTERO O MICROASPERSION</t>
  </si>
  <si>
    <t>TAPON DE TUBERIA MOVIL GRIS 3" GANCHO</t>
  </si>
  <si>
    <t>TRIPIE EN ALUMINIO 4" X1.80 M EN CODO</t>
  </si>
  <si>
    <t>TRIPIE EN ALUMINIO 4" X1.50 M EN TEE</t>
  </si>
  <si>
    <t>TRIPIE EN ALUMINIO 3" X1.80 M EN CODO</t>
  </si>
  <si>
    <t>TRIPIE EN ALUMINIO 3" X1.80 M EN TEE</t>
  </si>
  <si>
    <t>REDUCCION DE FIERRO 10"X8" BRIDADO</t>
  </si>
  <si>
    <t>REDUCCION DE FIERRO 10"X6" BRIDADO</t>
  </si>
  <si>
    <t>REDUCCION DE FIERRO 6"X4" BRIDADO</t>
  </si>
  <si>
    <t>PEGAMENTO AMANCO PARA PVC 480ML</t>
  </si>
  <si>
    <t>OTROS</t>
  </si>
  <si>
    <t>FILTRO DE ACEITE PARA MOTOR LOMBARDINI</t>
  </si>
  <si>
    <t>MANOMETRO DE GLICERINA 0-200 PSI</t>
  </si>
  <si>
    <t>SELLO MECANICOS CORTOS PARA MOTOR LOMBARDINI</t>
  </si>
  <si>
    <t>INYECTOR VENTURI 1 1/2"</t>
  </si>
  <si>
    <t>INYECTOR VENTURI 3/4"</t>
  </si>
  <si>
    <t>CODO PVC HCO 250MMX90° C7</t>
  </si>
  <si>
    <t>CODO PVC HCO 200MMX90° C7</t>
  </si>
  <si>
    <t>CODO PVC HCO 160MMX22° C7</t>
  </si>
  <si>
    <t>TAPON CAMPANA PVC HCO 200MM C7</t>
  </si>
  <si>
    <t>COPLE REPÁRACION PVC HCO 315MM C7</t>
  </si>
  <si>
    <t>COPLE REPÁRACION PVC HCO 250MM C7</t>
  </si>
  <si>
    <t xml:space="preserve">EXTREMIDAD CAMPÁNA PVC HCO 3" </t>
  </si>
  <si>
    <t>REDUCCION CAMPANA PVC HCO 160MMX4"</t>
  </si>
  <si>
    <t>REDUCCION CAMPANA PVC HCO 200MMX160MM "</t>
  </si>
  <si>
    <t>CRUZ PVC HCO 200MMX3"</t>
  </si>
  <si>
    <t>CRUZ PVC HCO 160MMX3"</t>
  </si>
  <si>
    <t>TRANSICION A EPOXICA 8"X200MM</t>
  </si>
  <si>
    <t>TEE PVC HCO 200MM X6"</t>
  </si>
  <si>
    <t>TEE PVC HCO 160MM X3"</t>
  </si>
  <si>
    <t>TEE PVC HCO 160MM X4"</t>
  </si>
  <si>
    <r>
      <t xml:space="preserve">                 </t>
    </r>
    <r>
      <rPr>
        <b/>
        <sz val="22"/>
        <color rgb="FFFF0000"/>
        <rFont val="Calibri"/>
        <family val="2"/>
        <scheme val="minor"/>
      </rPr>
      <t>CONEXIONES EPOXICAS Y ANGER</t>
    </r>
  </si>
  <si>
    <r>
      <t xml:space="preserve">                 </t>
    </r>
    <r>
      <rPr>
        <b/>
        <sz val="22"/>
        <color rgb="FFFF0000"/>
        <rFont val="Calibri"/>
        <family val="2"/>
        <scheme val="minor"/>
      </rPr>
      <t>CONEXIONES PVC FABRICA SHIS</t>
    </r>
  </si>
  <si>
    <t>CODO ANGER 160MMX90°</t>
  </si>
  <si>
    <t>TAPON ANGER 200MM CON HIDRANTE DE 4" RAMAL DE 2"</t>
  </si>
  <si>
    <t>TEE EPOXICA DE 8" CON HIDRANTE DE 6" RAMAL DE 2"</t>
  </si>
  <si>
    <t>TEE EPOXICA DE 12" X4"</t>
  </si>
  <si>
    <t>TEE EPOXICA DE 8"X4"</t>
  </si>
  <si>
    <t>REDUCCION EPOXICA DE 8"X6"</t>
  </si>
  <si>
    <t>TEE PVC HCO 160MMX160MM</t>
  </si>
  <si>
    <t>REDUCCION CAMPANA PVC HCO 250MMX200MM "</t>
  </si>
  <si>
    <t>TAPON CAMPANA PVC HCO 3"</t>
  </si>
  <si>
    <t>COPLE PVC HCO 3" CEM</t>
  </si>
  <si>
    <t>COPLE PVC HCO 3" CON EMPAQUE</t>
  </si>
  <si>
    <t>COPLE PVC HCO 4" CON EMPAQUE</t>
  </si>
  <si>
    <t>PRECIO VENTA (publico general margen 30%)</t>
  </si>
  <si>
    <t>EXISTENCIA</t>
  </si>
  <si>
    <t>VENTAS</t>
  </si>
  <si>
    <t>MATERIAL 2018</t>
  </si>
  <si>
    <t>MICRO TUBIN DE 100CM CON CONECCIONES</t>
  </si>
  <si>
    <t>MTRO</t>
  </si>
  <si>
    <t>ROLLO DE TUBIN 7MM*4"MM</t>
  </si>
  <si>
    <t>CONECTORES BARB 4MM WR</t>
  </si>
  <si>
    <t>ANILLO EMPAQUE PARA PVC 160 MM</t>
  </si>
  <si>
    <t>MANOMETRO DE GLICERINA 0 - 100 PSI</t>
  </si>
  <si>
    <t>ANILLO EMPAQUE PARA PVC 315 MM SM</t>
  </si>
  <si>
    <t>PEGAMENTO TANGIT 475 ML</t>
  </si>
  <si>
    <t>FILTRO DE AIRE PARA MOTOR LOMBARDINI ANTARIX</t>
  </si>
  <si>
    <t>VALVULA DE AIRE SIMPLE 2"</t>
  </si>
  <si>
    <t>BOMBA FUMIGADORA ANTARIX KR2026</t>
  </si>
  <si>
    <t>TUBO PVC HCO  200 MM C5/CAMPANA</t>
  </si>
  <si>
    <t>FILTRO DE DICEL P/12/17 HP.LOMBARDINI</t>
  </si>
  <si>
    <t>MANGUERA  DE DESC. 4.4 BAR.   4"</t>
  </si>
  <si>
    <t>MANGUERA DE DECARGA .34 BAR      3"</t>
  </si>
  <si>
    <t>VALVULA ESFERA  COMP. 2" CEM</t>
  </si>
  <si>
    <t>TAPON PVC HCO 2" CEM</t>
  </si>
  <si>
    <t xml:space="preserve">TAPON PVC HCO 2" ROSCADO </t>
  </si>
  <si>
    <t>TAPON PV HCO 1" CEM</t>
  </si>
  <si>
    <t>PEGAMENTO WELDON 705    1/2" LT.</t>
  </si>
  <si>
    <t>REDUCCION BUSHING PVC  HCO 4 X3 MEXICHEM</t>
  </si>
  <si>
    <t>REDUCCION BUSHING PVC HCO 4"X3" CEM  EMMSA</t>
  </si>
  <si>
    <t>REDUCCION BUSHING PVC HCO 3"X2" CEM MEXICHEM</t>
  </si>
  <si>
    <t xml:space="preserve"> </t>
  </si>
  <si>
    <t>TUBO PVC HCO 2" RD51 C/CAMPANA</t>
  </si>
  <si>
    <t>MICROASPERSOR NELSON</t>
  </si>
  <si>
    <t>PRECIO VENTA (publico general margen 35%)</t>
  </si>
  <si>
    <t>PRECIO VENTA (Publico en general 40%)</t>
  </si>
  <si>
    <t>CODO PVC HCO 3" X 90° CEM</t>
  </si>
  <si>
    <t>MICROASPERSORES AQUAMASTER NDJ 2005 BOQUILLA ROJA 300 LPH</t>
  </si>
  <si>
    <t>MICROASPERSORES AQUAMASTER NDJ 2005 BOQUILLA NEGRA160 LPH</t>
  </si>
  <si>
    <t>PEGAMENTO WEL-DON 717</t>
  </si>
  <si>
    <t xml:space="preserve">REDUCCION BUSHING PVC HCO 10" X 6" </t>
  </si>
  <si>
    <t xml:space="preserve">REDUCCION BUSHING PVC HCO 8" X 6" </t>
  </si>
  <si>
    <t>REDUCCION BUSHING PVC HCO 3"X 1 1/2" CEM</t>
  </si>
  <si>
    <t>ADAPTADOR HEMBRA PVC HCO 1" CEM</t>
  </si>
  <si>
    <t>TUBO PVC HCO 3" RD 41 C/CAMPANA</t>
  </si>
  <si>
    <t>TEE PVC HCO 8" CEM</t>
  </si>
  <si>
    <t xml:space="preserve">VALVULA DE AIRE 1" 2.5 ADM/EXP </t>
  </si>
  <si>
    <t>PEGAMENTO OATEY 475 ML</t>
  </si>
  <si>
    <t>CODO DE ARRANQUE 4" X 3" ALUMINIO</t>
  </si>
  <si>
    <t>ADAPTADOR MACHO PVC HCO 2" CEM</t>
  </si>
  <si>
    <t>VAVULA DE AIRE EL ROSARIO 2" ALUMINIO</t>
  </si>
  <si>
    <t>MINIVALVULA MANGUERA MANGUERA 18MM</t>
  </si>
  <si>
    <t>MINIVALVULA MANGUERA MANGUERA 16MM</t>
  </si>
  <si>
    <t>MINIVALVULA MANGUERA MANGUERA 20 MM</t>
  </si>
  <si>
    <t>ADAPTADOR MACHO PVC HCO 1" CEM</t>
  </si>
  <si>
    <t>TAPON PV HCO 3/4" CEM</t>
  </si>
  <si>
    <t>TEE PVC HCO 315 MM X 4"</t>
  </si>
  <si>
    <t>TEE PVC HCO 200 MM X 160 MM</t>
  </si>
  <si>
    <t>TEE PVC HCO 200MM X4"</t>
  </si>
  <si>
    <t>CODO PVC HCO 200MMX45° C8</t>
  </si>
  <si>
    <t>CODO PVC HCO 90° X 160 MM</t>
  </si>
  <si>
    <t>CODO PVC HCO 45° X 160 MM</t>
  </si>
  <si>
    <t>COPLE REPÁRACION PVC HCO 160 MM C7</t>
  </si>
  <si>
    <t>COPLE REPÁRACION PVC HCO 200MM C7</t>
  </si>
  <si>
    <t>TAPON 160 MM</t>
  </si>
  <si>
    <t xml:space="preserve">TAPON PVC HCO 200 MM </t>
  </si>
  <si>
    <t xml:space="preserve">MEDIDOR DE FLUJO BRIDADO 8" BERMAD DIJITAL </t>
  </si>
  <si>
    <t>TUBO PVC HCO 1" RD 26</t>
  </si>
  <si>
    <t>TUBO PVC HCO 1 1/4" RD 26</t>
  </si>
  <si>
    <t>REDUCCION BUSHING PVC 3" A 1 1/4"</t>
  </si>
  <si>
    <t xml:space="preserve">VALVUAL ESFERA PVC 2" ROSCADA </t>
  </si>
  <si>
    <t>MICROASPERSORES AQUAMASTER NDJ 2005 BOQUILLA AZUL  200 LPH</t>
  </si>
  <si>
    <t>TEE INICIAL DE 16X16X16</t>
  </si>
  <si>
    <t xml:space="preserve">LAVADO DE FRUTA 1" </t>
  </si>
  <si>
    <t>COMPRAS 2020</t>
  </si>
  <si>
    <t>ROLLO DE MANGUERA DE POLIETILENO 16MM INTERNO</t>
  </si>
  <si>
    <t>TUERCA UNION DE PVC 4"</t>
  </si>
  <si>
    <t>TEE PVC HCO 200 MM X 8"</t>
  </si>
  <si>
    <t>ITEM</t>
  </si>
  <si>
    <t>TUBERIA DE ALUMINIO</t>
  </si>
  <si>
    <t>Precio U. Costo</t>
  </si>
  <si>
    <t>Unidad</t>
  </si>
  <si>
    <t>Producto</t>
  </si>
  <si>
    <t>Item</t>
  </si>
  <si>
    <t>CONEXIONES PVC FABRICA SHIS</t>
  </si>
  <si>
    <t>CONEXIONES EPOXICAS Y ANGER</t>
  </si>
  <si>
    <t xml:space="preserve">MEDIDOR DE FLUJO BRIDADO 8" BERMAD DIGITAL </t>
  </si>
  <si>
    <t>CAÑONES</t>
  </si>
  <si>
    <t>CONEXIONES ALUMINIO Y GALV.</t>
  </si>
  <si>
    <t xml:space="preserve">PEGAMENTO PVC </t>
  </si>
  <si>
    <t>Precio Venta (publico general margen 35%)</t>
  </si>
  <si>
    <t>Precio Venta (publico general margen 30%)</t>
  </si>
  <si>
    <t>PRECIOS</t>
  </si>
  <si>
    <t>REGISTRO</t>
  </si>
  <si>
    <t>CANTIDAD EN EXITENCIA</t>
  </si>
  <si>
    <t>Cantidad en existencia al
dd/mm/aaaa5</t>
  </si>
  <si>
    <t>Cantidad en existencia al
dd/mm/aaaa6</t>
  </si>
  <si>
    <t>SALIDAS REGISTRADAS</t>
  </si>
  <si>
    <t>Existencia
dd/mm/aaaa2</t>
  </si>
  <si>
    <t>Subtotal</t>
  </si>
  <si>
    <t xml:space="preserve">Precio Venta </t>
  </si>
  <si>
    <t>Cantidad</t>
  </si>
  <si>
    <t>Fecha de Venta</t>
  </si>
  <si>
    <t>Tipo de Producto</t>
  </si>
  <si>
    <t>Iva 16%</t>
  </si>
  <si>
    <t>Fecha Actual:</t>
  </si>
  <si>
    <t>000001</t>
  </si>
  <si>
    <t>000002</t>
  </si>
  <si>
    <t>000003</t>
  </si>
  <si>
    <t>000015</t>
  </si>
  <si>
    <t>Cantidad vendida
dd/mm/aaaa</t>
  </si>
  <si>
    <t>TAPON 160 MM CAMPANA</t>
  </si>
  <si>
    <t>Precio Venta (Publico en general margen 40%)</t>
  </si>
  <si>
    <t>Precio Venta (Publico en general margen 50%)</t>
  </si>
  <si>
    <t>Total</t>
  </si>
  <si>
    <t>VALVULA DE AIRE EL ROSARIO 2" ALUMINIO</t>
  </si>
  <si>
    <t>Precio Venta (publico general margen 25%)</t>
  </si>
  <si>
    <t>Precio Venta (publico general margen 15%)</t>
  </si>
  <si>
    <t>Precio Venta (publico general margen 10%)</t>
  </si>
  <si>
    <t>Precio Venta (publico general margen 5%)</t>
  </si>
  <si>
    <t>PEGAMENTO OATEY 473 ML</t>
  </si>
  <si>
    <t xml:space="preserve">EXTREMIDAD CAMPANA PVC HCO 3" </t>
  </si>
  <si>
    <t>TEE PVC HCO 315 MM X 315MM</t>
  </si>
  <si>
    <t>TEE PVC HCO 250 MM X 250MM</t>
  </si>
  <si>
    <t>TEE PVC HCO 250 MM X 6"</t>
  </si>
  <si>
    <t>TEE PVC HCO 250 MM X 4"</t>
  </si>
  <si>
    <t>TEE PVC HCO 250 MM X 3"</t>
  </si>
  <si>
    <t>TEE PVC HCO 200 MM X 200MM</t>
  </si>
  <si>
    <t>TEE PVC HCO 200 MM X 2"</t>
  </si>
  <si>
    <t>Fecha de Salida</t>
  </si>
  <si>
    <t>SHIS000001</t>
  </si>
  <si>
    <t>SHIS000002</t>
  </si>
  <si>
    <t>SHIS000003</t>
  </si>
  <si>
    <t>SHIS000004</t>
  </si>
  <si>
    <t>SHIS000005</t>
  </si>
  <si>
    <t>SHIS000006</t>
  </si>
  <si>
    <t>SHIS000007</t>
  </si>
  <si>
    <t>SHIS000008</t>
  </si>
  <si>
    <t>SHIS000009</t>
  </si>
  <si>
    <t>SHIS000010</t>
  </si>
  <si>
    <t>SHIS000011</t>
  </si>
  <si>
    <t>SHIS000012</t>
  </si>
  <si>
    <t>SHIS000013</t>
  </si>
  <si>
    <t>SHIS000014</t>
  </si>
  <si>
    <t>SHIS000015</t>
  </si>
  <si>
    <t>SHIS000016</t>
  </si>
  <si>
    <t>SHIS000017</t>
  </si>
  <si>
    <t>SHIS000018</t>
  </si>
  <si>
    <t>SHIS000019</t>
  </si>
  <si>
    <t>SHIS000020</t>
  </si>
  <si>
    <t>SHIS000021</t>
  </si>
  <si>
    <t>SHIS000022</t>
  </si>
  <si>
    <t>SHIS000023</t>
  </si>
  <si>
    <t>SHIS000024</t>
  </si>
  <si>
    <t>SHIS000025</t>
  </si>
  <si>
    <t>SHIS000026</t>
  </si>
  <si>
    <t>SHIS000027</t>
  </si>
  <si>
    <t>SHIS000028</t>
  </si>
  <si>
    <t>SHIS000029</t>
  </si>
  <si>
    <t>SHIS000030</t>
  </si>
  <si>
    <t>SHIS000031</t>
  </si>
  <si>
    <t>SHIS000032</t>
  </si>
  <si>
    <t>SHIS000033</t>
  </si>
  <si>
    <t>SHIS000034</t>
  </si>
  <si>
    <t>SHIS000035</t>
  </si>
  <si>
    <t>SHIS000036</t>
  </si>
  <si>
    <t>SHIS000037</t>
  </si>
  <si>
    <t>SHIS000038</t>
  </si>
  <si>
    <t>SHIS000039</t>
  </si>
  <si>
    <t>SHIS000040</t>
  </si>
  <si>
    <t>SHIS000041</t>
  </si>
  <si>
    <t>SHIS000042</t>
  </si>
  <si>
    <t>SHIS000043</t>
  </si>
  <si>
    <t>SHIS000044</t>
  </si>
  <si>
    <t>SHIS000045</t>
  </si>
  <si>
    <t>SHIS000046</t>
  </si>
  <si>
    <t>SHIS000047</t>
  </si>
  <si>
    <t>SHIS000048</t>
  </si>
  <si>
    <t>SHIS000049</t>
  </si>
  <si>
    <t>SHIS000050</t>
  </si>
  <si>
    <t>SHIS000051</t>
  </si>
  <si>
    <t>SHIS000052</t>
  </si>
  <si>
    <t>SHIS000053</t>
  </si>
  <si>
    <t>SHIS000054</t>
  </si>
  <si>
    <t>SHIS000055</t>
  </si>
  <si>
    <t>SHIS000056</t>
  </si>
  <si>
    <t>SHIS000057</t>
  </si>
  <si>
    <t>SHIS000058</t>
  </si>
  <si>
    <t>SHIS000059</t>
  </si>
  <si>
    <t>SHIS000060</t>
  </si>
  <si>
    <t>SHIS000061</t>
  </si>
  <si>
    <t>SHIS000062</t>
  </si>
  <si>
    <t>SHIS000063</t>
  </si>
  <si>
    <t>SHIS000064</t>
  </si>
  <si>
    <t>SHIS000065</t>
  </si>
  <si>
    <t>SHIS000066</t>
  </si>
  <si>
    <t>SHIS000067</t>
  </si>
  <si>
    <t>SHIS000068</t>
  </si>
  <si>
    <t>SHIS000069</t>
  </si>
  <si>
    <t>SHIS000070</t>
  </si>
  <si>
    <t>SHIS000071</t>
  </si>
  <si>
    <t>SHIS000072</t>
  </si>
  <si>
    <t>SHIS000073</t>
  </si>
  <si>
    <t>SHIS000074</t>
  </si>
  <si>
    <t>SHIS000075</t>
  </si>
  <si>
    <t>SHIS000076</t>
  </si>
  <si>
    <t>SHIS000077</t>
  </si>
  <si>
    <t>SHIS000078</t>
  </si>
  <si>
    <t>SHIS000079</t>
  </si>
  <si>
    <t>SHIS000080</t>
  </si>
  <si>
    <t>SHIS000081</t>
  </si>
  <si>
    <t>SHIS000082</t>
  </si>
  <si>
    <t>SHIS000083</t>
  </si>
  <si>
    <t>SHIS000085</t>
  </si>
  <si>
    <t>SHIS000086</t>
  </si>
  <si>
    <t>SHIS000087</t>
  </si>
  <si>
    <t>SHIS000088</t>
  </si>
  <si>
    <t>SHIS000089</t>
  </si>
  <si>
    <t>SHIS000090</t>
  </si>
  <si>
    <t>SHIS000091</t>
  </si>
  <si>
    <t>SHIS000092</t>
  </si>
  <si>
    <t>SHIS000093</t>
  </si>
  <si>
    <t>SHIS000094</t>
  </si>
  <si>
    <t>SHIS000095</t>
  </si>
  <si>
    <t>SHIS000096</t>
  </si>
  <si>
    <t>SHIS000097</t>
  </si>
  <si>
    <t>SHIS000098</t>
  </si>
  <si>
    <t>SHIS000099</t>
  </si>
  <si>
    <t>SHIS000100</t>
  </si>
  <si>
    <t>SHIS000101</t>
  </si>
  <si>
    <t>SHIS000102</t>
  </si>
  <si>
    <t>SHIS000103</t>
  </si>
  <si>
    <t>SHIS000105</t>
  </si>
  <si>
    <t>SHIS000106</t>
  </si>
  <si>
    <t>SHIS000107</t>
  </si>
  <si>
    <t>SHIS000108</t>
  </si>
  <si>
    <t>SHIS000109</t>
  </si>
  <si>
    <t>SHIS000110</t>
  </si>
  <si>
    <t>SHIS000111</t>
  </si>
  <si>
    <t>SHIS000112</t>
  </si>
  <si>
    <t>SHIS000113</t>
  </si>
  <si>
    <t>SHIS000114</t>
  </si>
  <si>
    <t>SHIS000115</t>
  </si>
  <si>
    <t>SHIS000116</t>
  </si>
  <si>
    <t>SHIS000117</t>
  </si>
  <si>
    <t>SHIS000118</t>
  </si>
  <si>
    <t>SHIS000119</t>
  </si>
  <si>
    <t>SHIS000120</t>
  </si>
  <si>
    <t>SHIS000121</t>
  </si>
  <si>
    <t>SHIS000122</t>
  </si>
  <si>
    <t>SHIS000124</t>
  </si>
  <si>
    <t>SHIS000125</t>
  </si>
  <si>
    <t>SHIS000126</t>
  </si>
  <si>
    <t>SHIS000127</t>
  </si>
  <si>
    <t>SHIS000128</t>
  </si>
  <si>
    <t>SHIS000129</t>
  </si>
  <si>
    <t>SHIS000130</t>
  </si>
  <si>
    <t>SHIS000131</t>
  </si>
  <si>
    <t>SHIS000132</t>
  </si>
  <si>
    <t>SHIS000133</t>
  </si>
  <si>
    <t>SHIS000134</t>
  </si>
  <si>
    <t>SHIS000135</t>
  </si>
  <si>
    <t>SHIS000136</t>
  </si>
  <si>
    <t>SHIS000137</t>
  </si>
  <si>
    <t>SHIS000138</t>
  </si>
  <si>
    <t>SHIS000139</t>
  </si>
  <si>
    <t>SHIS000140</t>
  </si>
  <si>
    <t>SHIS000141</t>
  </si>
  <si>
    <t>SHIS000142</t>
  </si>
  <si>
    <t>SHIS000143</t>
  </si>
  <si>
    <t>SHIS000144</t>
  </si>
  <si>
    <t>SHIS000145</t>
  </si>
  <si>
    <t>SHIS000146</t>
  </si>
  <si>
    <t>SHIS000147</t>
  </si>
  <si>
    <t>SHIS000149</t>
  </si>
  <si>
    <t>SHIS000150</t>
  </si>
  <si>
    <t>SHIS000151</t>
  </si>
  <si>
    <t>SHIS000152</t>
  </si>
  <si>
    <t>SHIS000153</t>
  </si>
  <si>
    <t>SHIS000154</t>
  </si>
  <si>
    <t>SHIS000155</t>
  </si>
  <si>
    <t>SHIS000156</t>
  </si>
  <si>
    <t>SHIS000157</t>
  </si>
  <si>
    <t>SHIS000158</t>
  </si>
  <si>
    <t>SHIS000159</t>
  </si>
  <si>
    <t>SHIS000160</t>
  </si>
  <si>
    <t>SHIS000161</t>
  </si>
  <si>
    <t>SHIS000162</t>
  </si>
  <si>
    <t>SHIS000163</t>
  </si>
  <si>
    <t>SHIS000164</t>
  </si>
  <si>
    <t>SHIS000165</t>
  </si>
  <si>
    <t>SHIS000166</t>
  </si>
  <si>
    <t>SHIS000167</t>
  </si>
  <si>
    <t>SHIS000168</t>
  </si>
  <si>
    <t>SHIS000169</t>
  </si>
  <si>
    <t>SHIS000170</t>
  </si>
  <si>
    <t>SHIS000171</t>
  </si>
  <si>
    <t>SHIS000172</t>
  </si>
  <si>
    <t>SHIS000173</t>
  </si>
  <si>
    <t>SHIS000174</t>
  </si>
  <si>
    <t>SHIS000175</t>
  </si>
  <si>
    <t>SHIS000176</t>
  </si>
  <si>
    <t>SHIS000177</t>
  </si>
  <si>
    <t>SHIS000178</t>
  </si>
  <si>
    <t>SHIS000179</t>
  </si>
  <si>
    <t>SHIS000180</t>
  </si>
  <si>
    <t>SHIS000181</t>
  </si>
  <si>
    <t>SHIS000182</t>
  </si>
  <si>
    <t>SHIS000183</t>
  </si>
  <si>
    <t>SHIS000184</t>
  </si>
  <si>
    <t>SHIS000185</t>
  </si>
  <si>
    <t>SHIS000186</t>
  </si>
  <si>
    <t>SHIS000187</t>
  </si>
  <si>
    <t>SHIS000188</t>
  </si>
  <si>
    <t>SHIS000189</t>
  </si>
  <si>
    <t>SHIS000190</t>
  </si>
  <si>
    <t>SHIS000191</t>
  </si>
  <si>
    <t>SHIS000192</t>
  </si>
  <si>
    <t>SHIS000193</t>
  </si>
  <si>
    <t>SHIS000194</t>
  </si>
  <si>
    <t>SHIS000195</t>
  </si>
  <si>
    <t>SHIS000196</t>
  </si>
  <si>
    <t>SHIS000197</t>
  </si>
  <si>
    <t>SHIS000198</t>
  </si>
  <si>
    <t>SHIS000199</t>
  </si>
  <si>
    <t>SHIS000200</t>
  </si>
  <si>
    <t>SHIS000201</t>
  </si>
  <si>
    <t>SHIS000202</t>
  </si>
  <si>
    <t>SHIS000203</t>
  </si>
  <si>
    <t>SHIS000204</t>
  </si>
  <si>
    <t>SHIS000205</t>
  </si>
  <si>
    <t>SHIS000206</t>
  </si>
  <si>
    <t>SHIS000207</t>
  </si>
  <si>
    <t>SHIS000208</t>
  </si>
  <si>
    <t>SHIS000209</t>
  </si>
  <si>
    <t>SHIS000210</t>
  </si>
  <si>
    <t>SHIS000211</t>
  </si>
  <si>
    <t>SHIS000212</t>
  </si>
  <si>
    <t>SHIS000213</t>
  </si>
  <si>
    <t>SHIS000214</t>
  </si>
  <si>
    <t>SHIS000215</t>
  </si>
  <si>
    <t>SHIS000216</t>
  </si>
  <si>
    <t>SHIS000217</t>
  </si>
  <si>
    <t>SHIS000218</t>
  </si>
  <si>
    <t>SHIS000219</t>
  </si>
  <si>
    <t>SHIS000220</t>
  </si>
  <si>
    <t>SHIS000221</t>
  </si>
  <si>
    <t>SHIS000222</t>
  </si>
  <si>
    <t>SHIS000223</t>
  </si>
  <si>
    <t>SHIS000224</t>
  </si>
  <si>
    <t>SHIS000225</t>
  </si>
  <si>
    <t>SHIS000226</t>
  </si>
  <si>
    <t>SHIS000227</t>
  </si>
  <si>
    <t>SHIS000228</t>
  </si>
  <si>
    <t>SHIS000229</t>
  </si>
  <si>
    <t>SHIS000230</t>
  </si>
  <si>
    <t>SHIS000231</t>
  </si>
  <si>
    <t>SHIS000232</t>
  </si>
  <si>
    <t>SHIS000233</t>
  </si>
  <si>
    <t>SHIS000234</t>
  </si>
  <si>
    <t>SHIS000235</t>
  </si>
  <si>
    <t>SHIS000236</t>
  </si>
  <si>
    <t>SHIS000237</t>
  </si>
  <si>
    <t>SHIS000238</t>
  </si>
  <si>
    <t>SHIS000239</t>
  </si>
  <si>
    <t>SHIS000240</t>
  </si>
  <si>
    <t>SHIS000241</t>
  </si>
  <si>
    <t>SHIS000242</t>
  </si>
  <si>
    <t>SHIS000243</t>
  </si>
  <si>
    <t>SHIS000245</t>
  </si>
  <si>
    <t>SHIS000246</t>
  </si>
  <si>
    <t>SHIS000247</t>
  </si>
  <si>
    <t>SHIS000248</t>
  </si>
  <si>
    <t>SHIS000249</t>
  </si>
  <si>
    <t>SHIS000250</t>
  </si>
  <si>
    <t>SHIS000251</t>
  </si>
  <si>
    <t>SHIS000252</t>
  </si>
  <si>
    <t>SHIS000253</t>
  </si>
  <si>
    <t>SHIS000254</t>
  </si>
  <si>
    <t>SHIS000255</t>
  </si>
  <si>
    <t>SHIS000256</t>
  </si>
  <si>
    <t>SHIS000257</t>
  </si>
  <si>
    <t>SHIS000258</t>
  </si>
  <si>
    <t>SHIS000259</t>
  </si>
  <si>
    <t>SHIS000260</t>
  </si>
  <si>
    <t>SHIS000261</t>
  </si>
  <si>
    <t>SHIS000262</t>
  </si>
  <si>
    <t>SHIS000263</t>
  </si>
  <si>
    <t>SHIS000264</t>
  </si>
  <si>
    <t>SHIS000265</t>
  </si>
  <si>
    <t>SHIS000266</t>
  </si>
  <si>
    <t>SHIS000267</t>
  </si>
  <si>
    <t>SHIS000268</t>
  </si>
  <si>
    <t>SHIS000269</t>
  </si>
  <si>
    <t>SHIS000270</t>
  </si>
  <si>
    <t>SHIS000271</t>
  </si>
  <si>
    <t>SHIS000272</t>
  </si>
  <si>
    <t>SHIS000273</t>
  </si>
  <si>
    <t>SHIS000274</t>
  </si>
  <si>
    <t>SHIS000275</t>
  </si>
  <si>
    <t>SHIS000276</t>
  </si>
  <si>
    <t>SHIS000277</t>
  </si>
  <si>
    <t>SHIS000278</t>
  </si>
  <si>
    <t>SHIS000279</t>
  </si>
  <si>
    <t>SHIS000280</t>
  </si>
  <si>
    <t>SHIS000281</t>
  </si>
  <si>
    <t>SHIS000282</t>
  </si>
  <si>
    <t>SHIS000283</t>
  </si>
  <si>
    <t>SHIS000284</t>
  </si>
  <si>
    <t>SHIS000285</t>
  </si>
  <si>
    <t>SHIS000286</t>
  </si>
  <si>
    <t>Solicitante</t>
  </si>
  <si>
    <t>Uso</t>
  </si>
  <si>
    <t>Entregó</t>
  </si>
  <si>
    <t>Enrique</t>
  </si>
  <si>
    <t>GuadalupeMartinez</t>
  </si>
  <si>
    <t>Material SHIS</t>
  </si>
  <si>
    <t>VALVULA ROSCADA PVC 3/4"</t>
  </si>
  <si>
    <t>COPLE CEM 1 1/2 "</t>
  </si>
  <si>
    <t>REDUCCION BUSHING PVC HCO 2"X 1" CEM</t>
  </si>
  <si>
    <t>REDUCCION BUSHING PVC HCO 2 1/2"X 2" CEM</t>
  </si>
  <si>
    <t>SHIS000287</t>
  </si>
  <si>
    <t>SHIS000288</t>
  </si>
  <si>
    <t>SHIS000289</t>
  </si>
  <si>
    <t>SHIS000290</t>
  </si>
  <si>
    <t>SHIS000291</t>
  </si>
  <si>
    <t>SHIS000292</t>
  </si>
  <si>
    <t>SHIS000293</t>
  </si>
  <si>
    <t>SHIS000294</t>
  </si>
  <si>
    <t>Manolo</t>
  </si>
  <si>
    <t>Sembrando Vida (Santa Tereza)</t>
  </si>
  <si>
    <t>Cantidad en Existencia registradas</t>
  </si>
  <si>
    <t>EMISOR DE 1/2" RDA</t>
  </si>
  <si>
    <t>TEE PVC HCO 200MM X3"</t>
  </si>
  <si>
    <t>ANILLO EMPAQUE PARA CODO DE ARRANQUE DE ALUMINIO 6"</t>
  </si>
  <si>
    <t>Precio Venta (publico general margen 20%)</t>
  </si>
  <si>
    <t>BRIDA PVC HCO 12" CED 40</t>
  </si>
  <si>
    <t>BRIDA PVC HCO 8" CED 80</t>
  </si>
  <si>
    <t>BRIDA PVC HCO 6" CED 80</t>
  </si>
  <si>
    <t>BRIDA PVC HCO 2" CED 80</t>
  </si>
  <si>
    <t>CODO PVC HCO 90° X 6" CEM</t>
  </si>
  <si>
    <t>CODO PVC HCO 45° X 6" CEM</t>
  </si>
  <si>
    <t>CODO PVC HCO 90° X 4" CEM</t>
  </si>
  <si>
    <t>CODO PVC HCO 45° X 4" CEM</t>
  </si>
  <si>
    <t>CODO PVC HCO 90° X 3" CEM</t>
  </si>
  <si>
    <t>CODO PVC HCO 90° X 2" CEM</t>
  </si>
  <si>
    <t>CODO PVC HCO 45° X 2" CEM</t>
  </si>
  <si>
    <t>CODO PVC HCO 90° x 1 1/2" CEM</t>
  </si>
  <si>
    <t>CODO PVC HCO 45° X 1 1/2" CEM</t>
  </si>
  <si>
    <t>CODO PVC HCO 90° X 1 1/4" CEM</t>
  </si>
  <si>
    <t>CODO PVC HCO 90° X 1" CEM</t>
  </si>
  <si>
    <t>CODO PVC HCO 45° X 1" CEM</t>
  </si>
  <si>
    <t>CODO PVC HCO 90° x 3/4" CEM</t>
  </si>
  <si>
    <t>CODO PVC HCO 45° x 3/4" CEM</t>
  </si>
  <si>
    <t>CODO PVC HCO 90° X 1/2" CEM</t>
  </si>
  <si>
    <t>CODO PVC HCO 45° X 1/2" CEM</t>
  </si>
  <si>
    <t>CODO PVC HCO 45° X 1 1/4" CEM</t>
  </si>
  <si>
    <t>CODO PVC HCO 45° X 3" CEM</t>
  </si>
  <si>
    <t>SHIS000295</t>
  </si>
  <si>
    <t>SHIS000296</t>
  </si>
  <si>
    <t>SHIS000297</t>
  </si>
  <si>
    <t>SHIS000298</t>
  </si>
  <si>
    <t>SHIS000299</t>
  </si>
  <si>
    <t>SHIS000300</t>
  </si>
  <si>
    <t>SHIS000301</t>
  </si>
  <si>
    <t>SHIS000302</t>
  </si>
  <si>
    <t>SHIS000303</t>
  </si>
  <si>
    <t>SHIS000304</t>
  </si>
  <si>
    <t>SHIS000305</t>
  </si>
  <si>
    <t>SHIS000306</t>
  </si>
  <si>
    <t>SHIS000307</t>
  </si>
  <si>
    <t>SHIS000308</t>
  </si>
  <si>
    <t>SHIS000309</t>
  </si>
  <si>
    <t>SHIS000310</t>
  </si>
  <si>
    <t>SHIS000311</t>
  </si>
  <si>
    <t>SHIS000312</t>
  </si>
  <si>
    <t>SHIS000313</t>
  </si>
  <si>
    <t>SHIS000314</t>
  </si>
  <si>
    <t>SHIS000315</t>
  </si>
  <si>
    <t>CODO PVC HCO 22° X 6" CEM</t>
  </si>
  <si>
    <t>REDUCCION BUSHING PVC HCO 3"X 1/4" CEM</t>
  </si>
  <si>
    <t>SHIS000316</t>
  </si>
  <si>
    <t>REDUCCION BUSHING PVC HCO 2 1/2"X 1" CEM</t>
  </si>
  <si>
    <t>SHIS000317</t>
  </si>
  <si>
    <t>REDUCCION BUSHING PVC HCO 1"X 1/2" CEM</t>
  </si>
  <si>
    <t>SHIS000318</t>
  </si>
  <si>
    <t>VALVULA DE AIRE SIMPLE AZUL</t>
  </si>
  <si>
    <t>SHIS000319</t>
  </si>
  <si>
    <t>ADAPTADOR GALVANIZADO DE 6"</t>
  </si>
  <si>
    <t>SHIS000320</t>
  </si>
  <si>
    <t>TEE PVC HCO 2 1/2" CEM</t>
  </si>
  <si>
    <t>SHIS000321</t>
  </si>
  <si>
    <t>TAPON PVC HCO 6" CEM</t>
  </si>
  <si>
    <t>CRUZ PVC HCO 4"X 4" CEM</t>
  </si>
  <si>
    <t>SHIS000322</t>
  </si>
  <si>
    <t>CRUZ PVC HCO 2"X2" CEM</t>
  </si>
  <si>
    <t>SHIS000323</t>
  </si>
  <si>
    <t>SHIS000324</t>
  </si>
  <si>
    <t>REDUCCION BUSHING PVC HCO 1"X 3/4" CEM</t>
  </si>
  <si>
    <t>SHIS000325</t>
  </si>
  <si>
    <t>ACOPLAMIENTO RAPIDO MACHO ALUMINIO 1 1/4"</t>
  </si>
  <si>
    <t>ACOPLAMIENTO RAPIDO MACHO ALUMINIO 6"</t>
  </si>
  <si>
    <t>ACOPLAMIENTO RAPIDO MACHO ALUMINIO 4"</t>
  </si>
  <si>
    <t>SHIS000326</t>
  </si>
  <si>
    <t>SHIS000327</t>
  </si>
  <si>
    <t>SHIS000084</t>
  </si>
  <si>
    <t xml:space="preserve">ABRAZADERA TDOM PVC 6" X 1" </t>
  </si>
  <si>
    <t>SHIS000328</t>
  </si>
  <si>
    <t>SHIS000329</t>
  </si>
  <si>
    <t>SHIS000330</t>
  </si>
  <si>
    <t>SHIS000331</t>
  </si>
  <si>
    <t>MOTOBOMBA 1.5 HP</t>
  </si>
  <si>
    <t>MOTOBOMBA 2 HP</t>
  </si>
  <si>
    <t>BOMBA ALTAMIRA 1.2 HP</t>
  </si>
  <si>
    <t>TAPON PVC HCO 2" CEM AMANCO</t>
  </si>
  <si>
    <t>TAPON PVC HCO 1 1/2" ROSCADO</t>
  </si>
  <si>
    <t>TAPON PVC HCO 1 1/2" CEM</t>
  </si>
  <si>
    <t>SHIS000332</t>
  </si>
  <si>
    <t>SHIS000333</t>
  </si>
  <si>
    <t>TUBO PVC HCO 315MM C5 C/CAMPANA</t>
  </si>
  <si>
    <t>SHIS000334</t>
  </si>
  <si>
    <t>SHIS000335</t>
  </si>
  <si>
    <t>SHIS000336</t>
  </si>
  <si>
    <t>SHIS000337</t>
  </si>
  <si>
    <t>SHIS000338</t>
  </si>
  <si>
    <t>SHIS000339</t>
  </si>
  <si>
    <t>SHIS000340</t>
  </si>
  <si>
    <t>ABRAZADERA PARA DESCARGA DE 3"</t>
  </si>
  <si>
    <t>ABRAZADERA PARA DESCARGA DE 6"</t>
  </si>
  <si>
    <t>ACOPLAMIENTO RAPIDO DE PROPITILENO 2" COMPLETO</t>
  </si>
  <si>
    <t>VALVULA ESFERA  COMP. 2" CEM MANIJA LARGA NARANJA</t>
  </si>
  <si>
    <t>SHIS000341</t>
  </si>
  <si>
    <t>SHIS000343</t>
  </si>
  <si>
    <t>SHIS000344</t>
  </si>
  <si>
    <t>SHIS000345</t>
  </si>
  <si>
    <t>CONECTOR CINTA A CINTA 16MM</t>
  </si>
  <si>
    <t>VALVULA DE AIRE WADE RAIN 2" ALUMINIO</t>
  </si>
  <si>
    <t>MICROASPERSORES AQUAMASTER NDJ 2005 BOQUILLA VERDE 105 LPH</t>
  </si>
  <si>
    <t>MICROASPERSORES AQUAMASTER NDJ 2005 BOQUILLA NEGRA 160 LPH</t>
  </si>
  <si>
    <t>MICROASPERSORES AQUAMASTER NDJ 2005 BOQUILLA NARANJA 120 LPH</t>
  </si>
  <si>
    <t>PUENTE DE MICROASPERSOR AQUAMASTER NDJ</t>
  </si>
  <si>
    <t>ROTOR DE MICROASPERSOR AQUAMASTER NDJ GRIS</t>
  </si>
  <si>
    <t>ASPERSOR WADE RAIN WR-26</t>
  </si>
  <si>
    <t>ASPERSOR SENNINGER</t>
  </si>
  <si>
    <t>ASPERSOR SQUEEZE</t>
  </si>
  <si>
    <t>MEDIDOR DE FLUJO 4"</t>
  </si>
  <si>
    <t>VALVULA REGULADORA DE PRESION 3"</t>
  </si>
  <si>
    <t>SHIS000346</t>
  </si>
  <si>
    <t>SHIS000347</t>
  </si>
  <si>
    <t>SHIS000348</t>
  </si>
  <si>
    <t>ASPERSOR WADE RAIN WR-24</t>
  </si>
  <si>
    <t>LLAVE PARA ACOPLE RAPIDO 3/4" CON GANCHO PLASTICO WADE RAIN</t>
  </si>
  <si>
    <t>VALVULA ACOPLE RAPIDO 1" PLASTICO WADE RAIN</t>
  </si>
  <si>
    <t>SHIS000349</t>
  </si>
  <si>
    <t>SHIS000350</t>
  </si>
  <si>
    <t>ASPERSOR WADE RAIN WR-21</t>
  </si>
  <si>
    <t>SHIS000354</t>
  </si>
  <si>
    <t>SHIS000355</t>
  </si>
  <si>
    <t>SHIS000356</t>
  </si>
  <si>
    <t>SHIS000357</t>
  </si>
  <si>
    <t>SHIS000358</t>
  </si>
  <si>
    <t>SHIS000359</t>
  </si>
  <si>
    <t>SHIS000360</t>
  </si>
  <si>
    <t>SHIS000361</t>
  </si>
  <si>
    <t>SHIS000362</t>
  </si>
  <si>
    <t>SHIS000363</t>
  </si>
  <si>
    <t>SHIS000364</t>
  </si>
  <si>
    <t>INICIAL CON JUNTA</t>
  </si>
  <si>
    <t>INICIAL 16MM</t>
  </si>
  <si>
    <t>TAPON PARA MANGUERA 20MM</t>
  </si>
  <si>
    <t>COPLE PVC HCO 4" CEM</t>
  </si>
  <si>
    <t>TEE PVC HCO 160MM X2"</t>
  </si>
  <si>
    <t>TRANSICION A EPOXICA 315MM</t>
  </si>
  <si>
    <t>TRANSICION A EPOXICA 250MM</t>
  </si>
  <si>
    <t>TRANSICION A EPOXICA 200MM</t>
  </si>
  <si>
    <t>CRUZ PVC HCO 200MMX4"</t>
  </si>
  <si>
    <t>CRUZ PVC HCO 160MMX4"</t>
  </si>
  <si>
    <t>MICRO-CONEXIÓN  BARB X SLIP 7MM (B7S7)</t>
  </si>
  <si>
    <t>SHIS000351</t>
  </si>
  <si>
    <t>SHIS000352</t>
  </si>
  <si>
    <t>SHIS000365</t>
  </si>
  <si>
    <t>SHIS000366</t>
  </si>
  <si>
    <t>SHIS000367</t>
  </si>
  <si>
    <t>SHIS000368</t>
  </si>
  <si>
    <t>SHIS000369</t>
  </si>
  <si>
    <t>SHIS000370</t>
  </si>
  <si>
    <t>SHIS000371</t>
  </si>
  <si>
    <t>SHIS000372</t>
  </si>
  <si>
    <t>SHIS000373</t>
  </si>
  <si>
    <t>SHIS000374</t>
  </si>
  <si>
    <t>SHIS000375</t>
  </si>
  <si>
    <t>SHIS000376</t>
  </si>
  <si>
    <t>SHIS000377</t>
  </si>
  <si>
    <t>SHIS000378</t>
  </si>
  <si>
    <t>SHIS000379</t>
  </si>
  <si>
    <t>Precio Venta (Publico en general margen 45%)</t>
  </si>
  <si>
    <t>GOMA GROMET PEQUEÑO 13MM DOBLE LABIO</t>
  </si>
  <si>
    <t>SHIS000380</t>
  </si>
  <si>
    <t>GOMA GROMET MEDIANA 13MM UNI-LABIO FORMA T</t>
  </si>
  <si>
    <t>SHIS000381</t>
  </si>
  <si>
    <t>SHIS000382</t>
  </si>
  <si>
    <t>SHIS000383</t>
  </si>
  <si>
    <t>ACCESORIOS PARA DESCARGA</t>
  </si>
  <si>
    <t>INYECTORES</t>
  </si>
  <si>
    <t>INYECTOR VENTURI 2" CON SUCCION DE 3MTS Y ROTÁMETRO - BAJO FLUJO</t>
  </si>
  <si>
    <t>MINIVALVULA INICIAL MANGUERA 16MM</t>
  </si>
  <si>
    <t>INICIAL 3/4</t>
  </si>
  <si>
    <t>INICIAL 18MM</t>
  </si>
  <si>
    <t>REDUCCION BUSHING PVC  HCO 4" X 3" MEXICHEM</t>
  </si>
  <si>
    <t>REDUCCION BUSHING PVC HCO 3" X 1 1/4"</t>
  </si>
  <si>
    <t>MICROASPERSORES HADAR NDJ 7110 BOQUILLA VIOLETA 50 LPH</t>
  </si>
  <si>
    <t xml:space="preserve">EMPAQUE PARA BRIDA DE 3" </t>
  </si>
  <si>
    <t xml:space="preserve">EMPAQUE PARA BRIDA DE 2" </t>
  </si>
  <si>
    <t xml:space="preserve">EMPAQUE PARA BRIDA DE 8" </t>
  </si>
  <si>
    <t>ANILLO EMPAQUE PARA PVC 355MM SM</t>
  </si>
  <si>
    <t>ANILLO EMPAQUE PARA TUBO ALUMINIO 8"</t>
  </si>
  <si>
    <t>ANILLO EMPAQUE PARA TUBO ALUMINIO 12"</t>
  </si>
  <si>
    <t>ANILLO EMPAQUE PARA ACOPLAMIENTO RAPIDO 4"</t>
  </si>
  <si>
    <t>ANILLO EMPAQUE PARA PVC 6" SI</t>
  </si>
  <si>
    <t>SHIS000384</t>
  </si>
  <si>
    <t>SHIS000385</t>
  </si>
  <si>
    <t>SHIS000386</t>
  </si>
  <si>
    <t>SHIS000387</t>
  </si>
  <si>
    <t>SHIS000388</t>
  </si>
  <si>
    <t>SHIS000389</t>
  </si>
  <si>
    <t>SHIS000390</t>
  </si>
  <si>
    <t>SHIS000391</t>
  </si>
  <si>
    <t>SHIS000392</t>
  </si>
  <si>
    <t>SHIS000393</t>
  </si>
  <si>
    <t>SHIS000394</t>
  </si>
  <si>
    <t>SHIS000395</t>
  </si>
  <si>
    <t>SHIS000396</t>
  </si>
  <si>
    <t>REDUCCION CAMPANA PVC HCO 250MMX200MM</t>
  </si>
  <si>
    <t>CODO ANGER 160MM X 90°</t>
  </si>
  <si>
    <t>REDUCCION BUSHING PVC HCO 3/4" X 1/2" CEM</t>
  </si>
  <si>
    <t>REDUCCION BUSHING PVC HCO 4" X 2" CEM</t>
  </si>
  <si>
    <t>REDUCCION BUSHING PVC HCO 6" X 4" CEM</t>
  </si>
  <si>
    <t xml:space="preserve">VALVULA COMPUERTA DE BRONCE DE 1/2" </t>
  </si>
  <si>
    <t xml:space="preserve">VALVULA COMPUERTA DE BRONCE DE 1" </t>
  </si>
  <si>
    <t xml:space="preserve">VALVULA COMPUERTA DE BRONCE DE 1 1/4" </t>
  </si>
  <si>
    <t xml:space="preserve">VALVULA COMPUERTA DE BRONCE DE 2 1/2" </t>
  </si>
  <si>
    <t>CODO GALVANIZADO DE 90°  X 1/2"</t>
  </si>
  <si>
    <t>TUBO PVC HCO 200 MM C5/CAMPANA</t>
  </si>
  <si>
    <t>TUBO PVC HCO 1 1/4" SANITARIO C/CAMPANA</t>
  </si>
  <si>
    <t>TUBO PVC HCO 10" RD-26 C/CAMPANA</t>
  </si>
  <si>
    <t>TUBO PVC HCO 2" RD-26 C/CAMPANA</t>
  </si>
  <si>
    <t>TUBO PVC HCO 3" RD-26 C/CAMPANA</t>
  </si>
  <si>
    <t>TUBO PVC HCO 4" RD-26 C/CAMPANA</t>
  </si>
  <si>
    <t>TUBO PVC HCO 6" RD-26 C/CAMPANA</t>
  </si>
  <si>
    <t>TUBO PVC HCO 8" RD-26 C/CAMPANA</t>
  </si>
  <si>
    <t>TUBO PVC HCO 3" RD-41 C/CAMPANA</t>
  </si>
  <si>
    <t>TUBO PVC HCO 6" RD-41 C/CAMPANA</t>
  </si>
  <si>
    <t>TUBO PVC HCO 8" RD-41 C/CAMPANA</t>
  </si>
  <si>
    <t>TUBO PVC HCO 1 1/2" RD-26 ABOCINADA</t>
  </si>
  <si>
    <t>TUBO PVC HCO 1 1/4" RD-26 ABOCINADA</t>
  </si>
  <si>
    <t>TUBO PVC HCO 3/4" RD-26 ABOCINADA</t>
  </si>
  <si>
    <t>TUBO PVC HCO 1" RD-28</t>
  </si>
  <si>
    <t>TUBO PVC HCO 12" RD-26 C/CAMPANA</t>
  </si>
  <si>
    <t>TUBO PVC HCO 2" RD-51 C/CAMPANA</t>
  </si>
  <si>
    <t>TUBO PVC HCO 3" RD-51 C/CAMPANA</t>
  </si>
  <si>
    <t>TUBO PVC HCO 4" RD-51 C/CAMPANA</t>
  </si>
  <si>
    <t>TAPON PVC HCO 1" CEM</t>
  </si>
  <si>
    <t>TAPON PVC HCO 3/4" CEM</t>
  </si>
  <si>
    <t>ANILLO EMPAQUE PARA PVC 250 MM SM</t>
  </si>
  <si>
    <t>ANILLO EMPAQUE PARA PVC 160 MM SM</t>
  </si>
  <si>
    <t>CODO PVC HCO 90° X 250MM C7</t>
  </si>
  <si>
    <t>CODO PVC HCO 90° X 200MM C7</t>
  </si>
  <si>
    <t>CODO PVC HCO 45° X 200MM C7</t>
  </si>
  <si>
    <t>CODO PVC HCO 22° X 160MM C7</t>
  </si>
  <si>
    <t>CAÑON NELSON F100 2" CIRCULO COMPLETO</t>
  </si>
  <si>
    <t>REDUCCION BUSHING PVC HCO 1/2"X 1/4" CEM</t>
  </si>
  <si>
    <t>TUERCA UNION DE PVC 2" CEM</t>
  </si>
  <si>
    <t>TUERCA UNION DE PVC 4" CEM</t>
  </si>
  <si>
    <t>CONECTOR LAY-FLAT CINTA 16MM</t>
  </si>
  <si>
    <t xml:space="preserve">CONECTOR INICIAL 16MM X 5/8 CINTA DE GOTEO </t>
  </si>
  <si>
    <t>NIPLE GALVANIZADO DE 1 1/2"</t>
  </si>
  <si>
    <t>ADAPTADOR MACHO GALVANIZADO DE 2"</t>
  </si>
  <si>
    <t>NIPLE GALVANIZADO 3/4</t>
  </si>
  <si>
    <t>TAPON GALVANIZADO 3/4</t>
  </si>
  <si>
    <t>TAPON GALVANIZADO DE 2"</t>
  </si>
  <si>
    <t xml:space="preserve">NIPLE DE 1/2 </t>
  </si>
  <si>
    <t xml:space="preserve">ADAPTADOR GALVANIZADO DE 2 1/2" </t>
  </si>
  <si>
    <t>TAPON GALVANIZADO DE 1/2"</t>
  </si>
  <si>
    <t>ROLLO DE MANGUERA DE POLIETILENO 13MM INTERNO (305 MTS)</t>
  </si>
  <si>
    <t>ROLLO DE MANGUERA DE POLIETILENO 16MM INTERNO (305 MTS)</t>
  </si>
  <si>
    <t>ROLLO DE MANGUERA DE POLIETILENO 18MM INTERNO (305 MTS)</t>
  </si>
  <si>
    <t>VALVULA DE AIRE ALUMINIO 2" WADE RAIN</t>
  </si>
  <si>
    <t>VALVULA DE AIRE CONTINUO 2" PLASTICO</t>
  </si>
  <si>
    <t>TUBO PVC HCO 2" RD-41 C/CAMPANA</t>
  </si>
  <si>
    <t>Precio Venta (publico general margen 8%)</t>
  </si>
  <si>
    <t>TUBO PVC HCO 4" RD-41 C/CAMPANA</t>
  </si>
  <si>
    <t>BOQUILLA PARA CAÑON DE 18MM</t>
  </si>
  <si>
    <t>BOQUILLA PARA CAÑON DE 6MM</t>
  </si>
  <si>
    <t>VALVULA COMPUERTA BRIDADA DE FIERRO DE 2"</t>
  </si>
  <si>
    <t>CARRETE DE FIERRO DE 4"</t>
  </si>
  <si>
    <r>
      <t>CODO DE FIERRO BRIDADO DE 45° DE 8</t>
    </r>
    <r>
      <rPr>
        <b/>
        <sz val="11"/>
        <color theme="1"/>
        <rFont val="Calibri"/>
        <family val="2"/>
        <scheme val="minor"/>
      </rPr>
      <t>"</t>
    </r>
  </si>
  <si>
    <t>CODO DE FIERRO BRIDADO DE 45° DE 10"</t>
  </si>
  <si>
    <t>VALVULA COMPUERTA BRIDADO DE FIERRO DE 12"</t>
  </si>
  <si>
    <t>MEDIDOR DE FLUJO DE 12"</t>
  </si>
  <si>
    <t xml:space="preserve"> CARRETE DE FIERRO DE 4" CON SALIDA</t>
  </si>
  <si>
    <t>COPLE GALVANIZADO DE 2"</t>
  </si>
  <si>
    <t>REDUCCIÓN GALVANIZADA DE 5" A 4"</t>
  </si>
  <si>
    <t>COPLE GALVANIZADO DE 4"</t>
  </si>
  <si>
    <t>CABEZA DE MICROASPERSOR RDA LILA  LPH  160</t>
  </si>
  <si>
    <t>CODO DE 90° X 4" DE ALUMINIO</t>
  </si>
  <si>
    <t>COPLE GALVANIZADO DE 1 1/2"</t>
  </si>
  <si>
    <t>CAÑON DUPLEX DE 2"</t>
  </si>
  <si>
    <t>TEE 200MM CON HIDRANTE DE 4" RAMAL DE 3"</t>
  </si>
  <si>
    <t>VALVULA ELECTRICA 1" RAIB BIRD</t>
  </si>
  <si>
    <t>TORNILLO PARA VALVULA HIDRANTE</t>
  </si>
  <si>
    <t>REDUCCION BUSHING PVC HCO 3"X 2" CEM</t>
  </si>
  <si>
    <t>TUBO PVC HCO 630 MM  C5/CAMPANA</t>
  </si>
  <si>
    <t xml:space="preserve">VAVULA DE AIRE  3" EL ROSARIO </t>
  </si>
  <si>
    <t>VALVULA DE AIRE 4" EL ROSARIO</t>
  </si>
  <si>
    <t>VALVULA ESFERA 1" BRONCE ROSCABLE</t>
  </si>
  <si>
    <t>MIVALVULA DE 16 MM</t>
  </si>
  <si>
    <t>TUBO PVC HCO 160MM C7 C/CAMPANA   PTM</t>
  </si>
  <si>
    <t>TUBO PVC HCO 200MM C10 C/CAMPANA  PTM</t>
  </si>
  <si>
    <t>TUBO PVC HCO 250MM C10 C/CAMPANA  PTM</t>
  </si>
  <si>
    <t>Descripción</t>
  </si>
  <si>
    <t>CODO PVC HCO 90° X 2 1/2" CEM</t>
  </si>
  <si>
    <t>CODO DE ARRANQUE DE 4X4"(VIEJO</t>
  </si>
  <si>
    <t xml:space="preserve">NIPLE GALVANIZADO DE 2" </t>
  </si>
  <si>
    <t>NIPLE DE 2" PARA MANGUERA GALVANIZADO</t>
  </si>
  <si>
    <t>CONECTORES BARB-SLIP 7MM  WR</t>
  </si>
  <si>
    <t>MICROASPERSORES AQUATUFF BOQUILLA AZUL</t>
  </si>
  <si>
    <t>MICROASPERSORES AQUATUFF BOQUILLA NEGRA DIFUSOR VERDE</t>
  </si>
  <si>
    <t>TUBERIA PVC</t>
  </si>
  <si>
    <t>TUBO PVC HCO 40MM SANITARIO</t>
  </si>
  <si>
    <t>TUBO ALTAMIRA DE 4" CON ROSCA</t>
  </si>
  <si>
    <t>COMPUERTAS PARA TUBERIA</t>
  </si>
  <si>
    <t>ANILLO EMPAQUE PARA TUBO ALUMINIO 4" DOBLE LABIO(ENSANCHADO)</t>
  </si>
  <si>
    <t>ANILLLO EMPAQUE PARA TUBO ALUMINIO DE 4" DOBLE LABIO(SIMPLE)</t>
  </si>
  <si>
    <t>MICRO-CONEXIÓN PARA TUBIN B7B7</t>
  </si>
  <si>
    <t>ASPERSOR WADE RAIN WR-31</t>
  </si>
  <si>
    <t>TUBO PVC HCO 200MM C7 C/CAMPANA  ISO PTM</t>
  </si>
  <si>
    <t>TUBO PVC RIEGO TIPO  5  CLASE 5  160MM C/C</t>
  </si>
  <si>
    <t>TUBO PVC HCO 1" RD-26 ABOCINADO  PTM</t>
  </si>
  <si>
    <t>TUBO PVC HCO 1/2" RD-13.5 ABOCINADO  PTM</t>
  </si>
  <si>
    <t>VALVULA ESFERA COMP. 2" ROSCABLE</t>
  </si>
  <si>
    <t xml:space="preserve">EMPAQUE PARA CODO DE ARRANQUE DE ALUMINIO 4" EL ROSARIO </t>
  </si>
  <si>
    <t>ASPERSOR RAIN BIRD LF 1200 1/2"  (ANTIROBO)</t>
  </si>
  <si>
    <t>REDUCCION RAIN BIRD 3/4" X 1/2 PLASTICO PARA ASPERSOR ANTIROBO</t>
  </si>
  <si>
    <t>EMPAQUE  3" WADERAIN PARA TUBO DE ALUMINIO 3"</t>
  </si>
  <si>
    <t>ABRAZADERA 3" RAIN MAX GALVANIZADA (ALDABA P/ TUBO ALUM)</t>
  </si>
  <si>
    <t>TAPON ROSCA EXTERIOR 1"  (TUBO DE ALUMINIO)</t>
  </si>
  <si>
    <t>OFFTAKE FOR   WR0018</t>
  </si>
  <si>
    <t>REDUCCION CAMPANA PVC HCO 200MMX 6"</t>
  </si>
  <si>
    <t>TEE PVC HCO 160MM X 6"</t>
  </si>
  <si>
    <t>TEE PVC HCO 200MM X 2"</t>
  </si>
  <si>
    <t>TEE PVC HCO 160MM X6"</t>
  </si>
  <si>
    <t>TAPON PARA POZOS</t>
  </si>
  <si>
    <t>TEE EPOXICA DE 8" X3"</t>
  </si>
  <si>
    <t>TEE EPOXICA DE 12" x 4"</t>
  </si>
  <si>
    <t>ROLLO</t>
  </si>
  <si>
    <t>ANILLO EMPAQUE PARA TUBO ALUMINIO 4"  DOBLE LABIO WR</t>
  </si>
  <si>
    <t>REDUCCION BUSHING PVC HCO 1 1/2"X 3/4" CEM</t>
  </si>
  <si>
    <t>TUBO PVC HCO 160MM TIPO 5</t>
  </si>
  <si>
    <t>PEGAMENTO WEL-DON 717 1LT</t>
  </si>
  <si>
    <t>M</t>
  </si>
  <si>
    <t xml:space="preserve">ACOPLAMIENTO RAPIDO DE PROPITILENO 2" </t>
  </si>
  <si>
    <t>ACOPLAMIENTO RAPIDO ALUMINIO 1 1/4" MACHO TIPO A</t>
  </si>
  <si>
    <t>ACOPLAMIENTO RAPIDO ALUMINIO 1 1/2" MACHO TIPO A</t>
  </si>
  <si>
    <t>ACOPLAMIENTO RAPIDO ALUMINIO 1" MACHO TIPO A</t>
  </si>
  <si>
    <t>ACOPLAMIENTO RAPIDO ALUMINIO 2 1/2" MACHO TIPO A</t>
  </si>
  <si>
    <t>ACOPLAMIENTO RAPIDO ALUMINIO 2" MACHO TIPO A</t>
  </si>
  <si>
    <t>ACOPLAMIENTO RAPIDO ALUMINIO 3" MACHO TIPO A</t>
  </si>
  <si>
    <t>ACOPLAMIENTO RAPIDO ALUMINIO 3/4" MACHO TIPO A</t>
  </si>
  <si>
    <t>ACOPLAMIENTO RAPIDO ALUMINIO 4" MACHO TIPO A</t>
  </si>
  <si>
    <t>ACOPLAMIENTO RAPIDO ALUMINIO 6" MACHO TIPO A</t>
  </si>
  <si>
    <t>ACOPLAMIENTO RAPIDO ALUMINIO 1 1/2" COMPLETO</t>
  </si>
  <si>
    <t>ACOPLAMIENTO RAPIDO ALUMINIO 1 1/4" COMPLETO</t>
  </si>
  <si>
    <t>ACOPLAMIENTO RAPIDO ALUMINIO 1" COMPLETO</t>
  </si>
  <si>
    <t>ACOPLAMIENTO RAPIDO ALUMINIO 2 1/2" COMPLETO</t>
  </si>
  <si>
    <t>ACOPLAMIENTO RAPIDO ALUMINIO 2" COMPLETO</t>
  </si>
  <si>
    <t>ACOPLAMIENTO RAPIDO ALUMINIO 3" COMPLETO</t>
  </si>
  <si>
    <t>ACOPLAMIENTO RAPIDO ALUMINIO 3/4" COMPLETO</t>
  </si>
  <si>
    <t>ACOPLAMIENTO RAPIDO ALUMINIO 4" COMPLETO</t>
  </si>
  <si>
    <t>ACOPLAMIENTO RAPIDO ALUMINIO 6" COMPLETO</t>
  </si>
  <si>
    <t>ACOPLAMIENTO RAPIDO ALUMINIO 1 1/2"  HEMBRA CON ROSCA NTP MACHO</t>
  </si>
  <si>
    <t>ACOPLAMIENTO RAPIDO ALUMINIO 1 1/4" HEMBRA CON ROSCA NTP MACHO</t>
  </si>
  <si>
    <t>ACOPLAMIENTO RAPIDO ALUMINIO 1" HEMBRA CON ROSCA NTP MACHO</t>
  </si>
  <si>
    <t>ACOPLAMIENTO RAPIDO ALUMINIO 2 1/2" HEMBRA CON ROSCA NTP MACHO</t>
  </si>
  <si>
    <t>ACOPLAMIENTO RAPIDO ALUMINIO 2" HEMBRA CON ROSCA NTP MACHO</t>
  </si>
  <si>
    <t>ACOPLAMIENTO RAPIDO ALUMINIO 3" HEMBRA CON ROSCA NTP MACHO</t>
  </si>
  <si>
    <t>ACOPLAMIENTO RAPIDO ALUMINIO 3/4" HEMBRA CON ROSCA NTP MACHO</t>
  </si>
  <si>
    <t>ACOPLAMIENTO RAPIDO ALUMINIO 4" HEMBRA CON ROSCA NTP MACHO</t>
  </si>
  <si>
    <t>ACOPLAMIENTO RAPIDO ALUMINIO 6" HEMBRA CON ROSCA NTP MACHO</t>
  </si>
  <si>
    <t>6+1(ROSCA)</t>
  </si>
  <si>
    <t>CODO PVC HCO 45° X 2 1/2" CEM</t>
  </si>
  <si>
    <t>TUBO P/COLUMNA ADEM. 3"/150 M PROF.</t>
  </si>
  <si>
    <t>REDUCCION GALVANIZADA 6"  X 3"</t>
  </si>
  <si>
    <t>REDUCCION GALVANIZADA 6"  X 4"</t>
  </si>
  <si>
    <t>MINIVALVULA MANGUERA MANGUERA 16MM 5/8 CINTA AZUL</t>
  </si>
  <si>
    <t>BOLSAS PARA PLATANO</t>
  </si>
  <si>
    <t>SHIS</t>
  </si>
  <si>
    <t>TUBERIA PVC SSS</t>
  </si>
  <si>
    <t>COSTAL DE BENTONITA</t>
  </si>
  <si>
    <t>COSTAL DE GRAVA</t>
  </si>
  <si>
    <t>MICRO TUBIN MARCA TORO (Precio por 60 cm)</t>
  </si>
  <si>
    <t>5+  2(CEM)</t>
  </si>
  <si>
    <t>2 + 3(CEM)</t>
  </si>
  <si>
    <t>COPLE DE 16MM MANGUERA MANGUERA</t>
  </si>
  <si>
    <t>ANILLO EMPAQUE PARA PVC 200 MM SM</t>
  </si>
  <si>
    <t>TEE PVC HCO 250 MM X 8"</t>
  </si>
  <si>
    <t xml:space="preserve">REDUCCION BUSHING PVC HCO 10" X 8" </t>
  </si>
  <si>
    <t>ADAPTADOR MACHO PVC HCO 1 1/2" CEM</t>
  </si>
  <si>
    <t>MANOMETRO DE GLICERINA 0 - 100 PSI MARCA ALTAMIRA</t>
  </si>
  <si>
    <t>TUBO PVC HCO 160MM C10 C/CAMPANA   PTM</t>
  </si>
  <si>
    <t>110 (1 ROTO)</t>
  </si>
  <si>
    <t>INICIAL  16 MM CON GOMA X MANG. 16MM</t>
  </si>
  <si>
    <t>MICROASPERSORES AQUAMASTER NDJ 2005 BOQUILLA ROJA 300 LPS</t>
  </si>
  <si>
    <t>MICROASPERSORES AQUAMASTER NDJ 2005 BOQUILLA AZUL  200 LPS</t>
  </si>
  <si>
    <t>VALVULA DE AIRE SIMPLE 2" BERMAN</t>
  </si>
  <si>
    <t>INICIAL 16 MM CON GOMA X MANG. 18 MM</t>
  </si>
  <si>
    <t xml:space="preserve">INICIAL CON GOMA GRANDE X CINTA 7/8 </t>
  </si>
  <si>
    <t>CABEZA DE MICRO-BOQ. 1.1MM 30-50 LPH</t>
  </si>
  <si>
    <t>TEE DE 1 1/2" GALVANIZADO</t>
  </si>
  <si>
    <t xml:space="preserve">ABRAZADERA TDOM PVC 2 1/2" X 1/2" </t>
  </si>
  <si>
    <t>GOMA 16MM</t>
  </si>
  <si>
    <t xml:space="preserve">VALVULA COMPUERTA DE BRONCE DE1 1/2" </t>
  </si>
  <si>
    <t>VALVULA CHECK DE BRONCE DE 4"</t>
  </si>
  <si>
    <t>CODO DE ARRANQUE   6" EL ROSARIO</t>
  </si>
  <si>
    <t>CODO DE ARRANQUE   8" EL ROSARIO</t>
  </si>
  <si>
    <t>VALVULA HIDRANTE DE ALUMINIO 6"  ROSARIO</t>
  </si>
  <si>
    <t>TUBO PVC HCO 630MM C5 C/CAMPANA</t>
  </si>
  <si>
    <t>TUBO PVC HCO 250MM TIPO 7</t>
  </si>
  <si>
    <t>CRUZ PVC HCO 250MMX3"</t>
  </si>
  <si>
    <t xml:space="preserve">TUBO PVC HCO 1"  RD 21 </t>
  </si>
  <si>
    <t>TAPA PARA VALVULA ALFALFERA 8"</t>
  </si>
  <si>
    <t>30 1/PZA</t>
  </si>
  <si>
    <t>VALVULA FIERRO MARIPOSA 4" C/PALANCA.7</t>
  </si>
  <si>
    <t>PRODUCTO</t>
  </si>
  <si>
    <t>CLAVE</t>
  </si>
  <si>
    <t>VAL-RED-PX3B</t>
  </si>
  <si>
    <t>VAL-HI-AX4R</t>
  </si>
  <si>
    <t>VAL-HI-AX6R</t>
  </si>
  <si>
    <t>VAL-HI-AX3W</t>
  </si>
  <si>
    <t>VAL-HI-AX3R</t>
  </si>
  <si>
    <t>VAL-FI-MX8P</t>
  </si>
  <si>
    <t>VAL-FI-MX6P</t>
  </si>
  <si>
    <t>VAL-FI-MX4P</t>
  </si>
  <si>
    <t>VAL-FI-MX3P</t>
  </si>
  <si>
    <t>VAL-FI-MX2P</t>
  </si>
  <si>
    <t>VAL-TE-2VX5A</t>
  </si>
  <si>
    <t>VAL-FI-MX10P</t>
  </si>
  <si>
    <t>VAL-ESX1-BR</t>
  </si>
  <si>
    <t>VAL-AWE-X2A</t>
  </si>
  <si>
    <t>VAL-AI-SA</t>
  </si>
  <si>
    <t>VAL-AI-SAX2B</t>
  </si>
  <si>
    <t>VAL-AI-RX2A</t>
  </si>
  <si>
    <t>VAL-AI-CX2P</t>
  </si>
  <si>
    <t>VAL-AI-CX2B</t>
  </si>
  <si>
    <t>VAL-AI-AX2WR</t>
  </si>
  <si>
    <t>VAL-AI-X1/2.5</t>
  </si>
  <si>
    <t>VAL-CO-FX10A</t>
  </si>
  <si>
    <t>VAL-CON-BX1.1/2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</si>
</sst>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44" x14ac:knownFonts="1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sz val="24"/>
      <color rgb="FF0070C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4"/>
      <color rgb="FF3399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i/>
      <sz val="24"/>
      <color rgb="FF3399FF"/>
      <name val="Calibri"/>
      <family val="2"/>
      <scheme val="minor"/>
    </font>
    <font>
      <b/>
      <i/>
      <sz val="9"/>
      <color rgb="FF0070C0"/>
      <name val="Calibri"/>
      <family val="2"/>
      <scheme val="minor"/>
    </font>
    <font>
      <i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99003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E7F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0" fontId="14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37" fillId="19" borderId="28" applyNumberFormat="0" applyAlignment="0" applyProtection="0"/>
  </cellStyleXfs>
  <cellXfs count="282">
    <xf numFmtId="0" fontId="0" fillId="0" borderId="0" xfId="0"/>
    <xf numFmtId="0" fontId="1" fillId="0" borderId="0" xfId="0" applyFont="1" applyAlignment="1">
      <alignment horizontal="left" indent="3"/>
    </xf>
    <xf numFmtId="0" fontId="3" fillId="0" borderId="0" xfId="0" applyFont="1" applyAlignment="1">
      <alignment horizontal="left" indent="3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0" fontId="11" fillId="0" borderId="1" xfId="0" applyFont="1" applyBorder="1" applyAlignment="1">
      <alignment horizontal="left" vertical="center" wrapText="1" indent="3"/>
    </xf>
    <xf numFmtId="0" fontId="0" fillId="0" borderId="1" xfId="0" applyBorder="1" applyAlignment="1">
      <alignment horizontal="left" indent="3"/>
    </xf>
    <xf numFmtId="8" fontId="0" fillId="0" borderId="1" xfId="0" applyNumberFormat="1" applyBorder="1" applyAlignment="1">
      <alignment horizontal="left" indent="3"/>
    </xf>
    <xf numFmtId="0" fontId="0" fillId="0" borderId="1" xfId="0" applyBorder="1" applyAlignment="1">
      <alignment horizontal="left" vertical="center" wrapText="1" indent="3"/>
    </xf>
    <xf numFmtId="44" fontId="0" fillId="0" borderId="1" xfId="1" applyFont="1" applyBorder="1" applyAlignment="1">
      <alignment horizontal="left" vertical="center" indent="3"/>
    </xf>
    <xf numFmtId="0" fontId="0" fillId="0" borderId="3" xfId="0" applyFill="1" applyBorder="1" applyAlignment="1">
      <alignment horizontal="left" indent="3"/>
    </xf>
    <xf numFmtId="0" fontId="0" fillId="0" borderId="2" xfId="0" applyBorder="1" applyAlignment="1">
      <alignment horizontal="left" indent="3"/>
    </xf>
    <xf numFmtId="0" fontId="5" fillId="0" borderId="5" xfId="0" applyFont="1" applyBorder="1" applyAlignment="1">
      <alignment horizontal="left" indent="3"/>
    </xf>
    <xf numFmtId="0" fontId="8" fillId="0" borderId="1" xfId="0" applyFont="1" applyBorder="1" applyAlignment="1">
      <alignment horizontal="left" indent="3"/>
    </xf>
    <xf numFmtId="44" fontId="9" fillId="0" borderId="1" xfId="1" applyFont="1" applyBorder="1" applyAlignment="1">
      <alignment horizontal="left" vertical="center" indent="3"/>
    </xf>
    <xf numFmtId="44" fontId="8" fillId="0" borderId="1" xfId="1" applyFont="1" applyBorder="1" applyAlignment="1">
      <alignment horizontal="left" vertical="center" indent="3"/>
    </xf>
    <xf numFmtId="0" fontId="0" fillId="0" borderId="1" xfId="0" applyFill="1" applyBorder="1" applyAlignment="1">
      <alignment horizontal="left" indent="3"/>
    </xf>
    <xf numFmtId="0" fontId="0" fillId="0" borderId="5" xfId="0" applyBorder="1" applyAlignment="1">
      <alignment horizontal="left" indent="3"/>
    </xf>
    <xf numFmtId="44" fontId="0" fillId="0" borderId="0" xfId="0" applyNumberFormat="1" applyAlignment="1">
      <alignment horizontal="left" indent="3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4" fontId="0" fillId="3" borderId="1" xfId="0" applyNumberFormat="1" applyFill="1" applyBorder="1" applyAlignment="1">
      <alignment horizontal="left" indent="3"/>
    </xf>
    <xf numFmtId="8" fontId="0" fillId="4" borderId="1" xfId="0" applyNumberFormat="1" applyFill="1" applyBorder="1" applyAlignment="1">
      <alignment horizontal="left" indent="3"/>
    </xf>
    <xf numFmtId="44" fontId="0" fillId="4" borderId="1" xfId="0" applyNumberFormat="1" applyFill="1" applyBorder="1" applyAlignment="1">
      <alignment horizontal="left" indent="3"/>
    </xf>
    <xf numFmtId="0" fontId="0" fillId="3" borderId="1" xfId="0" applyFill="1" applyBorder="1" applyAlignment="1">
      <alignment horizontal="left" indent="3"/>
    </xf>
    <xf numFmtId="0" fontId="0" fillId="5" borderId="1" xfId="0" applyFill="1" applyBorder="1" applyAlignment="1">
      <alignment horizontal="left" indent="3"/>
    </xf>
    <xf numFmtId="44" fontId="0" fillId="5" borderId="1" xfId="0" applyNumberFormat="1" applyFill="1" applyBorder="1" applyAlignment="1">
      <alignment horizontal="left" indent="3"/>
    </xf>
    <xf numFmtId="0" fontId="0" fillId="0" borderId="3" xfId="0" applyBorder="1" applyAlignment="1">
      <alignment horizontal="left" indent="3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 indent="3"/>
    </xf>
    <xf numFmtId="0" fontId="0" fillId="0" borderId="8" xfId="0" applyBorder="1" applyAlignment="1">
      <alignment horizontal="left" indent="3"/>
    </xf>
    <xf numFmtId="0" fontId="0" fillId="0" borderId="9" xfId="0" applyBorder="1" applyAlignment="1">
      <alignment horizontal="left" indent="3"/>
    </xf>
    <xf numFmtId="0" fontId="0" fillId="0" borderId="7" xfId="0" applyBorder="1" applyAlignment="1">
      <alignment horizontal="left" indent="3"/>
    </xf>
    <xf numFmtId="0" fontId="0" fillId="0" borderId="1" xfId="0" applyBorder="1" applyAlignment="1">
      <alignment horizontal="left" wrapText="1" indent="3"/>
    </xf>
    <xf numFmtId="0" fontId="0" fillId="0" borderId="1" xfId="0" applyFill="1" applyBorder="1" applyAlignment="1">
      <alignment horizontal="left" wrapText="1" indent="3"/>
    </xf>
    <xf numFmtId="0" fontId="8" fillId="0" borderId="1" xfId="0" applyFont="1" applyBorder="1" applyAlignment="1">
      <alignment horizontal="left" wrapText="1" indent="3"/>
    </xf>
    <xf numFmtId="0" fontId="0" fillId="0" borderId="6" xfId="0" applyBorder="1" applyAlignment="1">
      <alignment horizontal="left" indent="3"/>
    </xf>
    <xf numFmtId="44" fontId="0" fillId="0" borderId="5" xfId="1" applyFont="1" applyBorder="1" applyAlignment="1">
      <alignment horizontal="left" vertical="center" indent="3"/>
    </xf>
    <xf numFmtId="44" fontId="0" fillId="4" borderId="5" xfId="0" applyNumberFormat="1" applyFill="1" applyBorder="1" applyAlignment="1">
      <alignment horizontal="left" indent="3"/>
    </xf>
    <xf numFmtId="0" fontId="0" fillId="0" borderId="10" xfId="0" applyBorder="1" applyAlignment="1">
      <alignment horizontal="left" indent="3"/>
    </xf>
    <xf numFmtId="44" fontId="0" fillId="0" borderId="10" xfId="1" applyFont="1" applyBorder="1" applyAlignment="1">
      <alignment horizontal="left" vertical="center" indent="3"/>
    </xf>
    <xf numFmtId="44" fontId="0" fillId="4" borderId="10" xfId="0" applyNumberFormat="1" applyFill="1" applyBorder="1" applyAlignment="1">
      <alignment horizontal="left" indent="3"/>
    </xf>
    <xf numFmtId="0" fontId="0" fillId="0" borderId="10" xfId="0" applyFill="1" applyBorder="1" applyAlignment="1">
      <alignment horizontal="left" indent="3"/>
    </xf>
    <xf numFmtId="44" fontId="0" fillId="3" borderId="10" xfId="0" applyNumberFormat="1" applyFill="1" applyBorder="1" applyAlignment="1">
      <alignment horizontal="left" indent="3"/>
    </xf>
    <xf numFmtId="44" fontId="0" fillId="5" borderId="10" xfId="0" applyNumberFormat="1" applyFill="1" applyBorder="1" applyAlignment="1">
      <alignment horizontal="left" indent="3"/>
    </xf>
    <xf numFmtId="0" fontId="0" fillId="0" borderId="10" xfId="0" applyBorder="1" applyAlignment="1">
      <alignment horizontal="left" vertical="center" wrapText="1" indent="3"/>
    </xf>
    <xf numFmtId="0" fontId="0" fillId="0" borderId="11" xfId="0" applyBorder="1" applyAlignment="1">
      <alignment horizontal="left" indent="3"/>
    </xf>
    <xf numFmtId="44" fontId="0" fillId="0" borderId="9" xfId="1" applyFont="1" applyBorder="1" applyAlignment="1">
      <alignment horizontal="left" vertical="center" indent="3"/>
    </xf>
    <xf numFmtId="44" fontId="0" fillId="4" borderId="9" xfId="0" applyNumberFormat="1" applyFill="1" applyBorder="1" applyAlignment="1">
      <alignment horizontal="left" indent="3"/>
    </xf>
    <xf numFmtId="0" fontId="0" fillId="0" borderId="12" xfId="0" applyFill="1" applyBorder="1" applyAlignment="1">
      <alignment horizontal="left" indent="3"/>
    </xf>
    <xf numFmtId="44" fontId="0" fillId="3" borderId="9" xfId="0" applyNumberFormat="1" applyFill="1" applyBorder="1" applyAlignment="1">
      <alignment horizontal="left" indent="3"/>
    </xf>
    <xf numFmtId="44" fontId="0" fillId="5" borderId="9" xfId="0" applyNumberFormat="1" applyFill="1" applyBorder="1" applyAlignment="1">
      <alignment horizontal="left" indent="3"/>
    </xf>
    <xf numFmtId="0" fontId="0" fillId="0" borderId="12" xfId="0" applyBorder="1" applyAlignment="1">
      <alignment horizontal="left" vertical="center" wrapText="1" indent="3"/>
    </xf>
    <xf numFmtId="0" fontId="0" fillId="0" borderId="13" xfId="0" applyBorder="1" applyAlignment="1">
      <alignment horizontal="left" indent="3"/>
    </xf>
    <xf numFmtId="0" fontId="0" fillId="2" borderId="1" xfId="0" applyFill="1" applyBorder="1" applyAlignment="1">
      <alignment horizontal="left" indent="3"/>
    </xf>
    <xf numFmtId="44" fontId="0" fillId="2" borderId="1" xfId="1" applyFont="1" applyFill="1" applyBorder="1" applyAlignment="1">
      <alignment horizontal="left" vertical="center" indent="3"/>
    </xf>
    <xf numFmtId="44" fontId="0" fillId="2" borderId="1" xfId="0" applyNumberFormat="1" applyFill="1" applyBorder="1" applyAlignment="1">
      <alignment horizontal="left" indent="3"/>
    </xf>
    <xf numFmtId="0" fontId="0" fillId="2" borderId="1" xfId="0" applyFill="1" applyBorder="1" applyAlignment="1">
      <alignment horizontal="left" vertical="center" wrapText="1" indent="3"/>
    </xf>
    <xf numFmtId="0" fontId="0" fillId="2" borderId="7" xfId="0" applyFill="1" applyBorder="1" applyAlignment="1">
      <alignment horizontal="left" indent="3"/>
    </xf>
    <xf numFmtId="0" fontId="0" fillId="7" borderId="1" xfId="2" applyFont="1" applyFill="1" applyBorder="1" applyAlignment="1">
      <alignment horizontal="left" indent="3"/>
    </xf>
    <xf numFmtId="0" fontId="0" fillId="2" borderId="0" xfId="0" applyFill="1" applyAlignment="1">
      <alignment horizontal="left" indent="3"/>
    </xf>
    <xf numFmtId="0" fontId="0" fillId="0" borderId="1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left" vertical="center" wrapText="1" indent="3"/>
    </xf>
    <xf numFmtId="0" fontId="10" fillId="7" borderId="1" xfId="0" applyFont="1" applyFill="1" applyBorder="1" applyAlignment="1">
      <alignment horizontal="left" vertical="center" wrapText="1" indent="3"/>
    </xf>
    <xf numFmtId="0" fontId="10" fillId="7" borderId="12" xfId="0" applyFont="1" applyFill="1" applyBorder="1" applyAlignment="1">
      <alignment horizontal="left" vertical="center" wrapText="1" indent="3"/>
    </xf>
    <xf numFmtId="0" fontId="0" fillId="7" borderId="0" xfId="0" applyFill="1"/>
    <xf numFmtId="0" fontId="0" fillId="7" borderId="0" xfId="0" applyFill="1" applyAlignment="1">
      <alignment vertical="center"/>
    </xf>
    <xf numFmtId="44" fontId="0" fillId="7" borderId="0" xfId="1" applyFont="1" applyFill="1"/>
    <xf numFmtId="0" fontId="16" fillId="0" borderId="1" xfId="0" applyFont="1" applyBorder="1" applyAlignment="1">
      <alignment horizontal="left" vertical="center" indent="3"/>
    </xf>
    <xf numFmtId="0" fontId="17" fillId="0" borderId="1" xfId="0" applyFont="1" applyBorder="1" applyAlignment="1">
      <alignment horizontal="left" vertical="center" wrapText="1" indent="3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5" fillId="7" borderId="0" xfId="0" applyFont="1" applyFill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44" fontId="15" fillId="0" borderId="0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left" indent="3"/>
    </xf>
    <xf numFmtId="0" fontId="15" fillId="0" borderId="0" xfId="0" applyNumberFormat="1" applyFont="1" applyBorder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 wrapText="1"/>
    </xf>
    <xf numFmtId="0" fontId="19" fillId="7" borderId="0" xfId="0" applyFont="1" applyFill="1"/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44" fontId="0" fillId="0" borderId="17" xfId="1" applyFont="1" applyBorder="1" applyAlignment="1">
      <alignment horizontal="center" vertical="center" wrapText="1"/>
    </xf>
    <xf numFmtId="44" fontId="0" fillId="0" borderId="24" xfId="1" applyFont="1" applyBorder="1" applyAlignment="1">
      <alignment horizontal="center" vertical="center" wrapText="1"/>
    </xf>
    <xf numFmtId="0" fontId="20" fillId="8" borderId="19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44" fontId="0" fillId="0" borderId="0" xfId="1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left" vertical="center"/>
    </xf>
    <xf numFmtId="14" fontId="0" fillId="8" borderId="20" xfId="0" applyNumberFormat="1" applyFont="1" applyFill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44" fontId="0" fillId="0" borderId="24" xfId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" fontId="0" fillId="0" borderId="0" xfId="0" applyNumberFormat="1" applyFill="1" applyAlignment="1">
      <alignment vertical="center"/>
    </xf>
    <xf numFmtId="49" fontId="0" fillId="0" borderId="25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19" fillId="7" borderId="0" xfId="0" applyFont="1" applyFill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0" fillId="0" borderId="22" xfId="1" applyFont="1" applyBorder="1" applyAlignment="1">
      <alignment horizontal="center"/>
    </xf>
    <xf numFmtId="44" fontId="0" fillId="0" borderId="21" xfId="1" applyFont="1" applyBorder="1" applyAlignment="1">
      <alignment horizontal="center"/>
    </xf>
    <xf numFmtId="44" fontId="0" fillId="0" borderId="17" xfId="1" applyFont="1" applyBorder="1" applyAlignment="1">
      <alignment horizontal="left" vertical="center"/>
    </xf>
    <xf numFmtId="49" fontId="0" fillId="0" borderId="26" xfId="0" applyNumberFormat="1" applyBorder="1" applyAlignment="1">
      <alignment horizontal="left" vertical="center" wrapText="1"/>
    </xf>
    <xf numFmtId="49" fontId="0" fillId="7" borderId="0" xfId="0" applyNumberFormat="1" applyFill="1"/>
    <xf numFmtId="44" fontId="0" fillId="10" borderId="24" xfId="1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/>
    </xf>
    <xf numFmtId="49" fontId="0" fillId="0" borderId="17" xfId="1" applyNumberFormat="1" applyFont="1" applyBorder="1" applyAlignment="1">
      <alignment horizontal="left" vertical="center"/>
    </xf>
    <xf numFmtId="49" fontId="0" fillId="0" borderId="17" xfId="1" applyNumberFormat="1" applyFont="1" applyBorder="1" applyAlignment="1">
      <alignment horizontal="center" vertical="center"/>
    </xf>
    <xf numFmtId="49" fontId="0" fillId="0" borderId="24" xfId="1" applyNumberFormat="1" applyFont="1" applyBorder="1" applyAlignment="1">
      <alignment horizontal="center" vertical="center"/>
    </xf>
    <xf numFmtId="49" fontId="0" fillId="0" borderId="17" xfId="1" applyNumberFormat="1" applyFont="1" applyBorder="1" applyAlignment="1">
      <alignment horizontal="center" vertical="center" wrapText="1"/>
    </xf>
    <xf numFmtId="49" fontId="0" fillId="0" borderId="24" xfId="1" applyNumberFormat="1" applyFont="1" applyBorder="1" applyAlignment="1">
      <alignment horizontal="center" vertical="center" wrapText="1"/>
    </xf>
    <xf numFmtId="49" fontId="0" fillId="0" borderId="17" xfId="1" applyNumberFormat="1" applyFont="1" applyBorder="1" applyAlignment="1">
      <alignment horizontal="center"/>
    </xf>
    <xf numFmtId="49" fontId="0" fillId="0" borderId="24" xfId="1" applyNumberFormat="1" applyFont="1" applyBorder="1" applyAlignment="1">
      <alignment horizontal="center"/>
    </xf>
    <xf numFmtId="49" fontId="0" fillId="0" borderId="22" xfId="1" applyNumberFormat="1" applyFont="1" applyBorder="1" applyAlignment="1">
      <alignment horizontal="center"/>
    </xf>
    <xf numFmtId="49" fontId="0" fillId="0" borderId="21" xfId="1" applyNumberFormat="1" applyFont="1" applyBorder="1" applyAlignment="1">
      <alignment horizontal="center"/>
    </xf>
    <xf numFmtId="49" fontId="0" fillId="7" borderId="0" xfId="1" applyNumberFormat="1" applyFont="1" applyFill="1"/>
    <xf numFmtId="44" fontId="21" fillId="0" borderId="0" xfId="1" applyNumberFormat="1" applyFont="1" applyBorder="1" applyAlignment="1">
      <alignment vertical="center"/>
    </xf>
    <xf numFmtId="44" fontId="22" fillId="0" borderId="0" xfId="1" applyNumberFormat="1" applyFont="1" applyBorder="1" applyAlignment="1">
      <alignment vertical="center"/>
    </xf>
    <xf numFmtId="164" fontId="15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164" fontId="23" fillId="0" borderId="0" xfId="1" applyNumberFormat="1" applyFont="1" applyBorder="1" applyAlignment="1">
      <alignment vertical="center"/>
    </xf>
    <xf numFmtId="164" fontId="24" fillId="0" borderId="0" xfId="1" applyNumberFormat="1" applyFont="1" applyBorder="1" applyAlignment="1">
      <alignment vertical="center"/>
    </xf>
    <xf numFmtId="0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164" fontId="0" fillId="11" borderId="0" xfId="0" applyNumberFormat="1" applyFill="1" applyAlignment="1">
      <alignment vertical="center"/>
    </xf>
    <xf numFmtId="44" fontId="0" fillId="11" borderId="0" xfId="1" applyFont="1" applyFill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44" fontId="0" fillId="0" borderId="0" xfId="1" applyNumberFormat="1" applyFont="1" applyBorder="1" applyAlignment="1">
      <alignment vertical="center"/>
    </xf>
    <xf numFmtId="0" fontId="0" fillId="0" borderId="0" xfId="0" applyNumberFormat="1" applyFill="1" applyAlignment="1">
      <alignment vertical="center"/>
    </xf>
    <xf numFmtId="0" fontId="7" fillId="13" borderId="0" xfId="4" applyNumberFormat="1" applyAlignment="1">
      <alignment horizontal="center" vertical="center"/>
    </xf>
    <xf numFmtId="0" fontId="7" fillId="13" borderId="0" xfId="4" applyAlignment="1">
      <alignment vertical="center"/>
    </xf>
    <xf numFmtId="0" fontId="7" fillId="12" borderId="0" xfId="3" applyNumberFormat="1" applyAlignment="1">
      <alignment horizontal="center" vertical="center"/>
    </xf>
    <xf numFmtId="0" fontId="7" fillId="12" borderId="0" xfId="3" applyAlignment="1">
      <alignment vertical="center"/>
    </xf>
    <xf numFmtId="44" fontId="7" fillId="12" borderId="0" xfId="1" applyFill="1" applyAlignment="1">
      <alignment vertical="center"/>
    </xf>
    <xf numFmtId="164" fontId="7" fillId="12" borderId="0" xfId="1" applyNumberFormat="1" applyFill="1" applyAlignment="1">
      <alignment vertical="center"/>
    </xf>
    <xf numFmtId="44" fontId="0" fillId="12" borderId="0" xfId="1" applyNumberFormat="1" applyFont="1" applyFill="1" applyAlignment="1">
      <alignment vertical="center"/>
    </xf>
    <xf numFmtId="0" fontId="7" fillId="0" borderId="0" xfId="3" applyNumberFormat="1" applyFill="1" applyAlignment="1">
      <alignment vertical="center"/>
    </xf>
    <xf numFmtId="0" fontId="0" fillId="12" borderId="0" xfId="3" applyFont="1" applyAlignment="1">
      <alignment vertical="center"/>
    </xf>
    <xf numFmtId="44" fontId="7" fillId="13" borderId="0" xfId="1" applyFill="1" applyAlignment="1">
      <alignment vertical="center"/>
    </xf>
    <xf numFmtId="164" fontId="7" fillId="13" borderId="0" xfId="1" applyNumberFormat="1" applyFill="1" applyAlignment="1">
      <alignment vertical="center"/>
    </xf>
    <xf numFmtId="44" fontId="0" fillId="13" borderId="0" xfId="1" applyNumberFormat="1" applyFont="1" applyFill="1" applyAlignment="1">
      <alignment vertical="center"/>
    </xf>
    <xf numFmtId="0" fontId="7" fillId="0" borderId="0" xfId="4" applyNumberFormat="1" applyFill="1" applyAlignment="1">
      <alignment vertical="center"/>
    </xf>
    <xf numFmtId="0" fontId="0" fillId="13" borderId="0" xfId="4" applyFont="1" applyAlignment="1">
      <alignment vertical="center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44" fontId="25" fillId="13" borderId="0" xfId="1" applyNumberFormat="1" applyFont="1" applyFill="1" applyAlignment="1">
      <alignment vertical="center"/>
    </xf>
    <xf numFmtId="0" fontId="20" fillId="13" borderId="0" xfId="4" applyFont="1" applyAlignment="1">
      <alignment vertical="center"/>
    </xf>
    <xf numFmtId="164" fontId="26" fillId="0" borderId="0" xfId="1" applyNumberFormat="1" applyFont="1" applyBorder="1" applyAlignment="1">
      <alignment vertical="center"/>
    </xf>
    <xf numFmtId="164" fontId="27" fillId="0" borderId="0" xfId="1" applyNumberFormat="1" applyFont="1" applyBorder="1" applyAlignment="1">
      <alignment vertical="center"/>
    </xf>
    <xf numFmtId="164" fontId="26" fillId="0" borderId="0" xfId="1" applyNumberFormat="1" applyFont="1" applyFill="1" applyBorder="1" applyAlignment="1">
      <alignment vertical="center"/>
    </xf>
    <xf numFmtId="0" fontId="7" fillId="14" borderId="0" xfId="4" applyNumberFormat="1" applyFill="1" applyAlignment="1">
      <alignment horizontal="center" vertical="center"/>
    </xf>
    <xf numFmtId="44" fontId="0" fillId="14" borderId="0" xfId="1" applyNumberFormat="1" applyFont="1" applyFill="1" applyAlignment="1">
      <alignment vertical="center"/>
    </xf>
    <xf numFmtId="44" fontId="7" fillId="14" borderId="0" xfId="1" applyFill="1" applyAlignment="1">
      <alignment vertical="center"/>
    </xf>
    <xf numFmtId="1" fontId="0" fillId="14" borderId="0" xfId="0" applyNumberFormat="1" applyFill="1" applyAlignment="1">
      <alignment vertical="center"/>
    </xf>
    <xf numFmtId="0" fontId="0" fillId="14" borderId="0" xfId="0" applyNumberFormat="1" applyFill="1" applyAlignment="1">
      <alignment vertical="center"/>
    </xf>
    <xf numFmtId="0" fontId="7" fillId="14" borderId="0" xfId="4" applyNumberFormat="1" applyFill="1" applyAlignment="1">
      <alignment vertical="center"/>
    </xf>
    <xf numFmtId="0" fontId="7" fillId="7" borderId="0" xfId="4" applyFill="1" applyBorder="1" applyAlignment="1">
      <alignment vertical="center"/>
    </xf>
    <xf numFmtId="0" fontId="7" fillId="15" borderId="0" xfId="4" applyNumberFormat="1" applyFill="1" applyAlignment="1">
      <alignment horizontal="center" vertical="center"/>
    </xf>
    <xf numFmtId="0" fontId="0" fillId="15" borderId="0" xfId="4" applyFont="1" applyFill="1" applyAlignment="1">
      <alignment vertical="center"/>
    </xf>
    <xf numFmtId="0" fontId="0" fillId="16" borderId="0" xfId="3" applyFont="1" applyFill="1" applyAlignment="1">
      <alignment vertical="center"/>
    </xf>
    <xf numFmtId="0" fontId="0" fillId="16" borderId="0" xfId="0" applyFill="1" applyAlignment="1">
      <alignment vertical="center"/>
    </xf>
    <xf numFmtId="164" fontId="7" fillId="16" borderId="0" xfId="1" applyNumberFormat="1" applyFill="1" applyAlignment="1">
      <alignment vertical="center"/>
    </xf>
    <xf numFmtId="44" fontId="0" fillId="16" borderId="0" xfId="1" applyNumberFormat="1" applyFont="1" applyFill="1" applyAlignment="1">
      <alignment vertical="center"/>
    </xf>
    <xf numFmtId="44" fontId="7" fillId="16" borderId="0" xfId="1" applyFill="1" applyAlignment="1">
      <alignment vertical="center"/>
    </xf>
    <xf numFmtId="1" fontId="0" fillId="16" borderId="0" xfId="0" applyNumberFormat="1" applyFill="1" applyAlignment="1">
      <alignment vertical="center"/>
    </xf>
    <xf numFmtId="0" fontId="0" fillId="16" borderId="0" xfId="0" applyNumberFormat="1" applyFill="1" applyAlignment="1">
      <alignment vertical="center"/>
    </xf>
    <xf numFmtId="164" fontId="7" fillId="15" borderId="0" xfId="1" applyNumberFormat="1" applyFill="1" applyAlignment="1">
      <alignment vertical="center"/>
    </xf>
    <xf numFmtId="44" fontId="0" fillId="15" borderId="0" xfId="1" applyNumberFormat="1" applyFont="1" applyFill="1" applyAlignment="1">
      <alignment vertical="center"/>
    </xf>
    <xf numFmtId="44" fontId="7" fillId="15" borderId="0" xfId="1" applyFill="1" applyAlignment="1">
      <alignment vertical="center"/>
    </xf>
    <xf numFmtId="1" fontId="0" fillId="15" borderId="0" xfId="0" applyNumberFormat="1" applyFill="1" applyAlignment="1">
      <alignment vertical="center"/>
    </xf>
    <xf numFmtId="0" fontId="0" fillId="15" borderId="0" xfId="0" applyNumberFormat="1" applyFill="1" applyAlignment="1">
      <alignment vertical="center"/>
    </xf>
    <xf numFmtId="0" fontId="7" fillId="15" borderId="0" xfId="4" applyNumberFormat="1" applyFill="1" applyAlignment="1">
      <alignment vertical="center"/>
    </xf>
    <xf numFmtId="0" fontId="7" fillId="16" borderId="0" xfId="3" applyNumberFormat="1" applyFill="1" applyAlignment="1">
      <alignment vertical="center"/>
    </xf>
    <xf numFmtId="0" fontId="7" fillId="16" borderId="0" xfId="3" applyNumberFormat="1" applyFill="1" applyAlignment="1">
      <alignment horizontal="center" vertical="center"/>
    </xf>
    <xf numFmtId="0" fontId="0" fillId="15" borderId="0" xfId="0" applyFill="1" applyAlignment="1">
      <alignment vertical="center"/>
    </xf>
    <xf numFmtId="0" fontId="7" fillId="15" borderId="0" xfId="3" applyNumberFormat="1" applyFill="1" applyAlignment="1">
      <alignment horizontal="center" vertical="center"/>
    </xf>
    <xf numFmtId="0" fontId="0" fillId="15" borderId="0" xfId="3" applyFont="1" applyFill="1" applyAlignment="1">
      <alignment vertical="center"/>
    </xf>
    <xf numFmtId="164" fontId="23" fillId="16" borderId="0" xfId="1" applyNumberFormat="1" applyFont="1" applyFill="1" applyAlignment="1">
      <alignment vertical="center"/>
    </xf>
    <xf numFmtId="164" fontId="23" fillId="15" borderId="0" xfId="1" applyNumberFormat="1" applyFont="1" applyFill="1" applyAlignment="1">
      <alignment vertical="center"/>
    </xf>
    <xf numFmtId="164" fontId="24" fillId="16" borderId="0" xfId="1" applyNumberFormat="1" applyFont="1" applyFill="1" applyAlignment="1">
      <alignment vertical="center"/>
    </xf>
    <xf numFmtId="44" fontId="22" fillId="15" borderId="0" xfId="1" applyNumberFormat="1" applyFont="1" applyFill="1" applyAlignment="1">
      <alignment vertical="center"/>
    </xf>
    <xf numFmtId="0" fontId="7" fillId="16" borderId="0" xfId="4" applyNumberFormat="1" applyFill="1" applyAlignment="1">
      <alignment horizontal="center" vertical="center"/>
    </xf>
    <xf numFmtId="0" fontId="0" fillId="16" borderId="0" xfId="4" applyFont="1" applyFill="1" applyAlignment="1">
      <alignment vertical="center"/>
    </xf>
    <xf numFmtId="0" fontId="7" fillId="16" borderId="0" xfId="3" applyFill="1" applyAlignment="1">
      <alignment vertical="center"/>
    </xf>
    <xf numFmtId="164" fontId="27" fillId="16" borderId="0" xfId="1" applyNumberFormat="1" applyFont="1" applyFill="1" applyAlignment="1">
      <alignment vertical="center"/>
    </xf>
    <xf numFmtId="44" fontId="22" fillId="16" borderId="0" xfId="1" applyNumberFormat="1" applyFont="1" applyFill="1" applyAlignment="1">
      <alignment vertical="center"/>
    </xf>
    <xf numFmtId="44" fontId="28" fillId="13" borderId="0" xfId="1" applyNumberFormat="1" applyFont="1" applyFill="1" applyAlignment="1">
      <alignment vertical="center"/>
    </xf>
    <xf numFmtId="0" fontId="7" fillId="7" borderId="0" xfId="3" applyFill="1" applyAlignment="1">
      <alignment vertical="center"/>
    </xf>
    <xf numFmtId="0" fontId="7" fillId="7" borderId="0" xfId="4" applyFill="1" applyAlignment="1">
      <alignment vertical="center"/>
    </xf>
    <xf numFmtId="164" fontId="0" fillId="13" borderId="0" xfId="1" applyNumberFormat="1" applyFont="1" applyFill="1" applyAlignment="1">
      <alignment vertical="center"/>
    </xf>
    <xf numFmtId="0" fontId="0" fillId="17" borderId="0" xfId="0" applyFill="1" applyBorder="1" applyAlignment="1">
      <alignment vertical="center"/>
    </xf>
    <xf numFmtId="0" fontId="0" fillId="17" borderId="0" xfId="0" applyFill="1" applyAlignment="1">
      <alignment vertical="center"/>
    </xf>
    <xf numFmtId="44" fontId="29" fillId="12" borderId="0" xfId="1" applyNumberFormat="1" applyFont="1" applyFill="1" applyAlignment="1">
      <alignment vertical="center"/>
    </xf>
    <xf numFmtId="44" fontId="29" fillId="13" borderId="0" xfId="1" applyNumberFormat="1" applyFont="1" applyFill="1" applyAlignment="1">
      <alignment vertical="center"/>
    </xf>
    <xf numFmtId="8" fontId="0" fillId="0" borderId="0" xfId="1" applyNumberFormat="1" applyFont="1" applyBorder="1" applyAlignment="1">
      <alignment vertical="center"/>
    </xf>
    <xf numFmtId="44" fontId="29" fillId="0" borderId="0" xfId="1" applyNumberFormat="1" applyFont="1" applyBorder="1" applyAlignment="1">
      <alignment vertical="center"/>
    </xf>
    <xf numFmtId="164" fontId="27" fillId="13" borderId="0" xfId="1" applyNumberFormat="1" applyFont="1" applyFill="1" applyAlignment="1">
      <alignment vertical="center"/>
    </xf>
    <xf numFmtId="164" fontId="30" fillId="0" borderId="0" xfId="1" applyNumberFormat="1" applyFont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8" borderId="0" xfId="0" applyFill="1" applyAlignment="1">
      <alignment vertical="center"/>
    </xf>
    <xf numFmtId="0" fontId="0" fillId="18" borderId="0" xfId="0" applyFont="1" applyFill="1" applyBorder="1" applyAlignment="1">
      <alignment vertical="center"/>
    </xf>
    <xf numFmtId="0" fontId="0" fillId="18" borderId="0" xfId="0" quotePrefix="1" applyFill="1" applyBorder="1" applyAlignment="1">
      <alignment vertical="center"/>
    </xf>
    <xf numFmtId="164" fontId="31" fillId="0" borderId="0" xfId="1" applyNumberFormat="1" applyFont="1" applyBorder="1" applyAlignment="1">
      <alignment vertical="center"/>
    </xf>
    <xf numFmtId="44" fontId="32" fillId="0" borderId="0" xfId="1" applyNumberFormat="1" applyFont="1" applyBorder="1" applyAlignment="1">
      <alignment vertical="center"/>
    </xf>
    <xf numFmtId="164" fontId="33" fillId="13" borderId="0" xfId="1" applyNumberFormat="1" applyFont="1" applyFill="1" applyAlignment="1">
      <alignment vertical="center"/>
    </xf>
    <xf numFmtId="164" fontId="34" fillId="0" borderId="0" xfId="1" applyNumberFormat="1" applyFont="1" applyBorder="1" applyAlignment="1">
      <alignment vertical="center"/>
    </xf>
    <xf numFmtId="164" fontId="35" fillId="12" borderId="0" xfId="1" applyNumberFormat="1" applyFont="1" applyFill="1" applyAlignment="1">
      <alignment vertical="center"/>
    </xf>
    <xf numFmtId="164" fontId="35" fillId="0" borderId="0" xfId="1" applyNumberFormat="1" applyFont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15" fillId="0" borderId="0" xfId="0" applyNumberFormat="1" applyFont="1" applyBorder="1" applyAlignment="1">
      <alignment horizontal="center" vertical="center"/>
    </xf>
    <xf numFmtId="44" fontId="36" fillId="0" borderId="0" xfId="1" applyNumberFormat="1" applyFont="1" applyBorder="1" applyAlignment="1">
      <alignment vertical="center"/>
    </xf>
    <xf numFmtId="0" fontId="15" fillId="0" borderId="0" xfId="0" applyNumberFormat="1" applyFont="1" applyFill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37" fillId="19" borderId="28" xfId="5" applyAlignment="1">
      <alignment vertical="center"/>
    </xf>
    <xf numFmtId="164" fontId="38" fillId="0" borderId="0" xfId="1" applyNumberFormat="1" applyFont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0" fillId="20" borderId="0" xfId="0" applyFill="1" applyAlignment="1">
      <alignment vertical="center"/>
    </xf>
    <xf numFmtId="164" fontId="39" fillId="0" borderId="0" xfId="1" applyNumberFormat="1" applyFont="1" applyBorder="1" applyAlignment="1">
      <alignment vertical="center"/>
    </xf>
    <xf numFmtId="164" fontId="38" fillId="7" borderId="0" xfId="1" applyNumberFormat="1" applyFont="1" applyFill="1" applyBorder="1" applyAlignment="1">
      <alignment vertical="center"/>
    </xf>
    <xf numFmtId="164" fontId="40" fillId="0" borderId="0" xfId="1" applyNumberFormat="1" applyFont="1" applyBorder="1" applyAlignment="1">
      <alignment horizontal="center" vertical="center" wrapText="1"/>
    </xf>
    <xf numFmtId="164" fontId="38" fillId="2" borderId="0" xfId="1" applyNumberFormat="1" applyFont="1" applyFill="1" applyBorder="1" applyAlignment="1">
      <alignment vertical="center"/>
    </xf>
    <xf numFmtId="164" fontId="43" fillId="0" borderId="0" xfId="1" applyNumberFormat="1" applyFont="1" applyBorder="1" applyAlignment="1">
      <alignment vertical="center"/>
    </xf>
    <xf numFmtId="164" fontId="39" fillId="2" borderId="0" xfId="1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 applyBorder="1" applyAlignment="1">
      <alignment vertical="center"/>
    </xf>
    <xf numFmtId="164" fontId="39" fillId="13" borderId="0" xfId="1" applyNumberFormat="1" applyFont="1" applyFill="1" applyAlignment="1">
      <alignment vertical="center"/>
    </xf>
    <xf numFmtId="0" fontId="0" fillId="21" borderId="0" xfId="0" applyFont="1" applyFill="1" applyBorder="1" applyAlignment="1">
      <alignment vertical="center"/>
    </xf>
    <xf numFmtId="164" fontId="38" fillId="16" borderId="0" xfId="1" applyNumberFormat="1" applyFont="1" applyFill="1" applyBorder="1" applyAlignment="1">
      <alignment vertical="center"/>
    </xf>
    <xf numFmtId="0" fontId="42" fillId="21" borderId="0" xfId="0" applyFont="1" applyFill="1" applyBorder="1" applyAlignment="1">
      <alignment vertical="center"/>
    </xf>
    <xf numFmtId="0" fontId="0" fillId="22" borderId="0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41" fillId="21" borderId="0" xfId="0" applyFont="1" applyFill="1" applyBorder="1" applyAlignment="1">
      <alignment vertical="center"/>
    </xf>
    <xf numFmtId="0" fontId="8" fillId="21" borderId="0" xfId="0" applyFont="1" applyFill="1" applyBorder="1" applyAlignment="1">
      <alignment vertical="center"/>
    </xf>
    <xf numFmtId="164" fontId="38" fillId="15" borderId="0" xfId="1" applyNumberFormat="1" applyFont="1" applyFill="1" applyBorder="1" applyAlignment="1">
      <alignment vertical="center"/>
    </xf>
    <xf numFmtId="164" fontId="0" fillId="22" borderId="0" xfId="1" applyNumberFormat="1" applyFont="1" applyFill="1" applyBorder="1" applyAlignment="1">
      <alignment vertical="center"/>
    </xf>
    <xf numFmtId="164" fontId="39" fillId="14" borderId="0" xfId="1" applyNumberFormat="1" applyFont="1" applyFill="1" applyAlignment="1">
      <alignment vertical="center"/>
    </xf>
    <xf numFmtId="0" fontId="5" fillId="7" borderId="0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center" vertical="center" wrapText="1"/>
    </xf>
    <xf numFmtId="0" fontId="0" fillId="9" borderId="27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8" borderId="29" xfId="0" applyFont="1" applyFill="1" applyBorder="1" applyAlignment="1">
      <alignment vertical="center"/>
    </xf>
    <xf numFmtId="0" fontId="0" fillId="23" borderId="29" xfId="0" applyFont="1" applyFill="1" applyBorder="1" applyAlignment="1">
      <alignment horizontal="left" vertical="center"/>
    </xf>
    <xf numFmtId="0" fontId="0" fillId="8" borderId="29" xfId="0" applyFont="1" applyFill="1" applyBorder="1" applyAlignment="1">
      <alignment horizontal="left" vertical="center"/>
    </xf>
    <xf numFmtId="0" fontId="0" fillId="23" borderId="29" xfId="0" applyFont="1" applyFill="1" applyBorder="1" applyAlignment="1">
      <alignment vertical="center"/>
    </xf>
    <xf numFmtId="0" fontId="0" fillId="13" borderId="29" xfId="4" applyFont="1" applyFill="1" applyBorder="1" applyAlignment="1">
      <alignment vertical="center"/>
    </xf>
    <xf numFmtId="0" fontId="0" fillId="12" borderId="29" xfId="3" applyFont="1" applyFill="1" applyBorder="1" applyAlignment="1">
      <alignment vertical="center"/>
    </xf>
    <xf numFmtId="0" fontId="0" fillId="13" borderId="30" xfId="4" applyFont="1" applyFill="1" applyBorder="1" applyAlignment="1">
      <alignment vertical="center"/>
    </xf>
    <xf numFmtId="0" fontId="41" fillId="0" borderId="0" xfId="0" applyFont="1"/>
  </cellXfs>
  <cellStyles count="6">
    <cellStyle name="20% - Énfasis6" xfId="3" builtinId="50"/>
    <cellStyle name="40% - Énfasis6" xfId="4" builtinId="51"/>
    <cellStyle name="Celda de comprobación" xfId="5" builtinId="23"/>
    <cellStyle name="Moneda" xfId="1" builtinId="4"/>
    <cellStyle name="Neutral" xfId="2" builtinId="28"/>
    <cellStyle name="Normal" xfId="0" builtinId="0"/>
  </cellStyles>
  <dxfs count="53"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alignment horizontal="left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alignment horizontal="left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30" formatCode="@"/>
      <alignment horizont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</dxf>
    <dxf>
      <border outline="0">
        <bottom style="hair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30" formatCode="@"/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numFmt numFmtId="30" formatCode="@"/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30" formatCode="@"/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alignment horizontal="left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alignment horizontal="left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30" formatCode="@"/>
      <alignment horizont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rgb="FF000000"/>
        </top>
      </border>
    </dxf>
    <dxf>
      <border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alignment horizontal="center" textRotation="0" wrapText="0" indent="0" justifyLastLine="0" shrinkToFit="0" readingOrder="0"/>
    </dxf>
    <dxf>
      <border outline="0">
        <bottom style="hair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  <alignment vertical="center" textRotation="0" indent="0" justifyLastLine="0" shrinkToFit="0" readingOrder="0"/>
    </dxf>
    <dxf>
      <numFmt numFmtId="34" formatCode="_-&quot;$&quot;* #,##0.00_-;\-&quot;$&quot;* #,##0.00_-;_-&quot;$&quot;* &quot;-&quot;??_-;_-@_-"/>
      <alignment vertical="center" textRotation="0" indent="0" justifyLastLine="0" shrinkToFit="0" readingOrder="0"/>
    </dxf>
    <dxf>
      <numFmt numFmtId="34" formatCode="_-&quot;$&quot;* #,##0.00_-;\-&quot;$&quot;* #,##0.00_-;_-&quot;$&quot;* &quot;-&quot;??_-;_-@_-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</dxf>
    <dxf>
      <numFmt numFmtId="164" formatCode="_-[$$-80A]* #,##0.00_-;\-[$$-80A]* #,##0.00_-;_-[$$-80A]* &quot;-&quot;??_-;_-@_-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FF"/>
      <color rgb="FFB6470A"/>
      <color rgb="FF660066"/>
      <color rgb="FF990033"/>
      <color rgb="FF000099"/>
      <color rgb="FFE7FFD9"/>
      <color rgb="FF66FF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0</xdr:row>
      <xdr:rowOff>66675</xdr:rowOff>
    </xdr:from>
    <xdr:to>
      <xdr:col>4</xdr:col>
      <xdr:colOff>152400</xdr:colOff>
      <xdr:row>0</xdr:row>
      <xdr:rowOff>1383231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66675"/>
          <a:ext cx="5953124" cy="13165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361949</xdr:colOff>
      <xdr:row>0</xdr:row>
      <xdr:rowOff>95249</xdr:rowOff>
    </xdr:from>
    <xdr:ext cx="7953375" cy="1514475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299" y="95249"/>
          <a:ext cx="7953375" cy="15144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361949</xdr:colOff>
      <xdr:row>0</xdr:row>
      <xdr:rowOff>95249</xdr:rowOff>
    </xdr:from>
    <xdr:ext cx="7953375" cy="1514475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299" y="95249"/>
          <a:ext cx="7953375" cy="151447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U501" totalsRowShown="0" headerRowDxfId="52" dataDxfId="51" headerRowCellStyle="Normal" dataCellStyle="Normal">
  <autoFilter ref="A2:U501" xr:uid="{00000000-0009-0000-0100-000001000000}">
    <filterColumn colId="1">
      <filters>
        <filter val="VALVULAS"/>
      </filters>
    </filterColumn>
  </autoFilter>
  <sortState xmlns:xlrd2="http://schemas.microsoft.com/office/spreadsheetml/2017/richdata2" ref="A3:U499">
    <sortCondition descending="1" ref="C2:C499"/>
  </sortState>
  <tableColumns count="21">
    <tableColumn id="14" xr3:uid="{00000000-0010-0000-0000-00000E000000}" name="Item" dataDxfId="50"/>
    <tableColumn id="3" xr3:uid="{00000000-0010-0000-0000-000003000000}" name="Producto" dataDxfId="49" dataCellStyle="Normal"/>
    <tableColumn id="11" xr3:uid="{00000000-0010-0000-0000-00000B000000}" name="Descripción" dataDxfId="48"/>
    <tableColumn id="4" xr3:uid="{00000000-0010-0000-0000-000004000000}" name="Unidad" dataDxfId="47" dataCellStyle="Normal"/>
    <tableColumn id="5" xr3:uid="{00000000-0010-0000-0000-000005000000}" name="Cantidad en Existencia registradas" dataDxfId="46" dataCellStyle="Normal"/>
    <tableColumn id="6" xr3:uid="{00000000-0010-0000-0000-000006000000}" name="Precio U. Costo" dataDxfId="45" dataCellStyle="Moneda"/>
    <tableColumn id="20" xr3:uid="{00000000-0010-0000-0000-000014000000}" name="Precio Venta (publico general margen 5%)" dataDxfId="44" dataCellStyle="Moneda">
      <calculatedColumnFormula>Tabla1[[#This Row],[Precio U. Costo]]*1.05</calculatedColumnFormula>
    </tableColumn>
    <tableColumn id="21" xr3:uid="{00000000-0010-0000-0000-000015000000}" name="Precio Venta (publico general margen 8%)" dataDxfId="43" dataCellStyle="Moneda">
      <calculatedColumnFormula>Tabla1[[#This Row],[Precio U. Costo]]*1.08</calculatedColumnFormula>
    </tableColumn>
    <tableColumn id="19" xr3:uid="{00000000-0010-0000-0000-000013000000}" name="Precio Venta (publico general margen 10%)" dataDxfId="42" dataCellStyle="Moneda">
      <calculatedColumnFormula>Tabla1[[#This Row],[Precio U. Costo]]*1.1</calculatedColumnFormula>
    </tableColumn>
    <tableColumn id="18" xr3:uid="{00000000-0010-0000-0000-000012000000}" name="Precio Venta (publico general margen 15%)" dataDxfId="41" dataCellStyle="Moneda">
      <calculatedColumnFormula>Tabla1[[#This Row],[Precio U. Costo]]*1.15</calculatedColumnFormula>
    </tableColumn>
    <tableColumn id="15" xr3:uid="{00000000-0010-0000-0000-00000F000000}" name="Precio Venta (publico general margen 20%)" dataDxfId="40" dataCellStyle="Moneda">
      <calculatedColumnFormula>Tabla1[[#This Row],[Precio U. Costo]]*1.2</calculatedColumnFormula>
    </tableColumn>
    <tableColumn id="13" xr3:uid="{00000000-0010-0000-0000-00000D000000}" name="Precio Venta (publico general margen 25%)" dataDxfId="39" dataCellStyle="Moneda">
      <calculatedColumnFormula>Tabla1[[#This Row],[Precio U. Costo]]*1.25</calculatedColumnFormula>
    </tableColumn>
    <tableColumn id="7" xr3:uid="{00000000-0010-0000-0000-000007000000}" name="Precio Venta (publico general margen 30%)" dataDxfId="38" dataCellStyle="Moneda">
      <calculatedColumnFormula>Tabla1[[#This Row],[Precio U. Costo]]*1.3</calculatedColumnFormula>
    </tableColumn>
    <tableColumn id="10" xr3:uid="{00000000-0010-0000-0000-00000A000000}" name="Precio Venta (publico general margen 35%)" dataDxfId="37" dataCellStyle="Moneda">
      <calculatedColumnFormula>Tabla1[[#This Row],[Precio U. Costo]]*1.35</calculatedColumnFormula>
    </tableColumn>
    <tableColumn id="9" xr3:uid="{00000000-0010-0000-0000-000009000000}" name="Precio Venta (Publico en general margen 40%)" dataDxfId="36" dataCellStyle="Moneda">
      <calculatedColumnFormula>Tabla1[[#This Row],[Precio U. Costo]]*1.4</calculatedColumnFormula>
    </tableColumn>
    <tableColumn id="2" xr3:uid="{00000000-0010-0000-0000-000002000000}" name="Precio Venta (Publico en general margen 45%)" dataDxfId="35" dataCellStyle="Moneda">
      <calculatedColumnFormula>Tabla1[[#This Row],[Precio U. Costo]]*1.45</calculatedColumnFormula>
    </tableColumn>
    <tableColumn id="1" xr3:uid="{00000000-0010-0000-0000-000001000000}" name="Precio Venta (Publico en general margen 50%)" dataDxfId="34" dataCellStyle="Moneda">
      <calculatedColumnFormula>Tabla1[[#This Row],[Precio U. Costo]]*1.5</calculatedColumnFormula>
    </tableColumn>
    <tableColumn id="8" xr3:uid="{00000000-0010-0000-0000-000008000000}" name="Cantidad vendida_x000a_dd/mm/aaaa" dataDxfId="33" dataCellStyle="Normal">
      <calculatedColumnFormula>VLOOKUP(Tabla1[[#This Row],[Item]],Tabla13[],6,)</calculatedColumnFormula>
    </tableColumn>
    <tableColumn id="12" xr3:uid="{00000000-0010-0000-0000-00000C000000}" name="Existencia_x000a_dd/mm/aaaa2" dataDxfId="32" dataCellStyle="Normal">
      <calculatedColumnFormula>Tabla1[[#This Row],[Cantidad en Existencia registradas]]-Tabla1[[#This Row],[Cantidad vendida
dd/mm/aaaa]]</calculatedColumnFormula>
    </tableColumn>
    <tableColumn id="17" xr3:uid="{00000000-0010-0000-0000-000011000000}" name="Cantidad en existencia al_x000a_dd/mm/aaaa5" dataDxfId="31">
      <calculatedColumnFormula>Tabla1[[#This Row],[Cantidad vendida
dd/mm/aaaa]]+#REF!</calculatedColumnFormula>
    </tableColumn>
    <tableColumn id="16" xr3:uid="{00000000-0010-0000-0000-000010000000}" name="Cantidad en existencia al_x000a_dd/mm/aaaa6" dataDxfId="30">
      <calculatedColumnFormula>Tabla1[[#This Row],[Existencia
dd/mm/aaaa2]]+#REF!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34" displayName="Tabla134" ref="A2:I42" totalsRowShown="0" headerRowDxfId="29" dataDxfId="27" headerRowBorderDxfId="28" tableBorderDxfId="26" totalsRowBorderDxfId="25">
  <autoFilter ref="A2:I42" xr:uid="{00000000-0009-0000-0100-000003000000}"/>
  <tableColumns count="9">
    <tableColumn id="1" xr3:uid="{00000000-0010-0000-0100-000001000000}" name="ITEM" dataDxfId="24"/>
    <tableColumn id="2" xr3:uid="{00000000-0010-0000-0100-000002000000}" name="Fecha de Salida" dataDxfId="23"/>
    <tableColumn id="3" xr3:uid="{00000000-0010-0000-0100-000003000000}" name="Producto" dataDxfId="22">
      <calculatedColumnFormula>VLOOKUP(Tabla134[[#This Row],[ITEM]],Tabla1[],2,)</calculatedColumnFormula>
    </tableColumn>
    <tableColumn id="11" xr3:uid="{00000000-0010-0000-0100-00000B000000}" name="Tipo de Producto" dataDxfId="21">
      <calculatedColumnFormula>VLOOKUP(Tabla134[[#This Row],[ITEM]],Tabla1[],3,)</calculatedColumnFormula>
    </tableColumn>
    <tableColumn id="4" xr3:uid="{00000000-0010-0000-0100-000004000000}" name="Unidad" dataDxfId="20">
      <calculatedColumnFormula>VLOOKUP(Tabla134[[#This Row],[ITEM]],Tabla1[],4,)</calculatedColumnFormula>
    </tableColumn>
    <tableColumn id="5" xr3:uid="{00000000-0010-0000-0100-000005000000}" name="Cantidad" dataDxfId="19"/>
    <tableColumn id="6" xr3:uid="{00000000-0010-0000-0100-000006000000}" name="Solicitante" dataDxfId="18" dataCellStyle="Moneda">
      <calculatedColumnFormula>VLOOKUP(Tabla134[[#This Row],[ITEM]],Tabla1[],7,)</calculatedColumnFormula>
    </tableColumn>
    <tableColumn id="7" xr3:uid="{00000000-0010-0000-0100-000007000000}" name="Uso" dataDxfId="17" dataCellStyle="Moneda"/>
    <tableColumn id="10" xr3:uid="{00000000-0010-0000-0100-00000A000000}" name="Entregó" dataDxfId="16" dataCellStyle="Moneda">
      <calculatedColumnFormula>Tabla134[[#This Row],[Cantidad]]*Tabla134[[#This Row],[Uso]]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13" displayName="Tabla13" ref="A2:K42" totalsRowShown="0" headerRowDxfId="15" dataDxfId="13" headerRowBorderDxfId="14" tableBorderDxfId="12" totalsRowBorderDxfId="11">
  <autoFilter ref="A2:K42" xr:uid="{00000000-0009-0000-0100-000002000000}"/>
  <tableColumns count="11">
    <tableColumn id="1" xr3:uid="{00000000-0010-0000-0200-000001000000}" name="ITEM" dataDxfId="10"/>
    <tableColumn id="2" xr3:uid="{00000000-0010-0000-0200-000002000000}" name="Fecha de Venta" dataDxfId="9"/>
    <tableColumn id="3" xr3:uid="{00000000-0010-0000-0200-000003000000}" name="Producto" dataDxfId="8">
      <calculatedColumnFormula>VLOOKUP(Tabla13[[#This Row],[ITEM]],Tabla1[],3,)</calculatedColumnFormula>
    </tableColumn>
    <tableColumn id="11" xr3:uid="{00000000-0010-0000-0200-00000B000000}" name="Tipo de Producto" dataDxfId="7">
      <calculatedColumnFormula>VLOOKUP(Tabla13[[#This Row],[ITEM]],Tabla1[],4,)</calculatedColumnFormula>
    </tableColumn>
    <tableColumn id="4" xr3:uid="{00000000-0010-0000-0200-000004000000}" name="Unidad" dataDxfId="6">
      <calculatedColumnFormula>VLOOKUP(Tabla13[[#This Row],[ITEM]],Tabla1[],5,)</calculatedColumnFormula>
    </tableColumn>
    <tableColumn id="5" xr3:uid="{00000000-0010-0000-0200-000005000000}" name="Cantidad" dataDxfId="5"/>
    <tableColumn id="6" xr3:uid="{00000000-0010-0000-0200-000006000000}" name="Precio U. Costo" dataDxfId="4" dataCellStyle="Moneda">
      <calculatedColumnFormula>VLOOKUP(Tabla13[[#This Row],[ITEM]],Tabla1[],7,)</calculatedColumnFormula>
    </tableColumn>
    <tableColumn id="7" xr3:uid="{00000000-0010-0000-0200-000007000000}" name="Precio Venta " dataDxfId="3" dataCellStyle="Moneda"/>
    <tableColumn id="10" xr3:uid="{00000000-0010-0000-0200-00000A000000}" name="Subtotal" dataDxfId="2" dataCellStyle="Moneda">
      <calculatedColumnFormula>Tabla13[[#This Row],[Cantidad]]*Tabla13[[#This Row],[Precio Venta ]]</calculatedColumnFormula>
    </tableColumn>
    <tableColumn id="12" xr3:uid="{00000000-0010-0000-0200-00000C000000}" name="Iva 16%" dataDxfId="1" dataCellStyle="Moneda">
      <calculatedColumnFormula>Tabla13[[#This Row],[Subtotal]]*0.16</calculatedColumnFormula>
    </tableColumn>
    <tableColumn id="9" xr3:uid="{00000000-0010-0000-0200-000009000000}" name="Total" dataDxfId="0" dataCellStyle="Moneda">
      <calculatedColumnFormula>SUM(Tabla13[[#This Row],[Subtotal]:[Iva 16%]])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305"/>
  <sheetViews>
    <sheetView topLeftCell="A238" workbookViewId="0">
      <selection activeCell="A219" sqref="A219"/>
    </sheetView>
  </sheetViews>
  <sheetFormatPr baseColWidth="10" defaultColWidth="11.42578125" defaultRowHeight="15" x14ac:dyDescent="0.25"/>
  <cols>
    <col min="1" max="1" width="50.140625" style="4" customWidth="1"/>
    <col min="2" max="2" width="16" style="4" customWidth="1"/>
    <col min="3" max="3" width="16.5703125" style="4" bestFit="1" customWidth="1"/>
    <col min="4" max="4" width="8.85546875" style="4" bestFit="1" customWidth="1"/>
    <col min="5" max="5" width="15.42578125" style="4" bestFit="1" customWidth="1"/>
    <col min="6" max="6" width="16.42578125" style="4" customWidth="1"/>
    <col min="7" max="7" width="9" style="4" customWidth="1"/>
    <col min="8" max="8" width="15.5703125" style="4" customWidth="1"/>
    <col min="9" max="9" width="12.85546875" style="4" customWidth="1"/>
    <col min="10" max="10" width="11.85546875" style="4" bestFit="1" customWidth="1"/>
    <col min="11" max="11" width="24.28515625" style="4" customWidth="1"/>
    <col min="12" max="12" width="15.85546875" style="4" bestFit="1" customWidth="1"/>
    <col min="13" max="13" width="11.42578125" style="4"/>
    <col min="14" max="14" width="12.85546875" style="4" bestFit="1" customWidth="1"/>
    <col min="15" max="16384" width="11.42578125" style="4"/>
  </cols>
  <sheetData>
    <row r="1" spans="1:15" ht="111" customHeight="1" thickBot="1" x14ac:dyDescent="0.55000000000000004">
      <c r="A1" s="1"/>
      <c r="B1" s="2"/>
      <c r="C1" s="2"/>
      <c r="D1" s="3"/>
      <c r="E1" s="3"/>
      <c r="F1" s="3"/>
      <c r="G1" s="1"/>
      <c r="H1" s="2"/>
      <c r="I1" s="2"/>
      <c r="K1" s="30"/>
    </row>
    <row r="2" spans="1:15" ht="50.25" customHeight="1" thickBot="1" x14ac:dyDescent="0.3">
      <c r="A2" s="71" t="s">
        <v>2</v>
      </c>
      <c r="B2" s="72" t="s">
        <v>0</v>
      </c>
      <c r="C2" s="73" t="s">
        <v>231</v>
      </c>
      <c r="D2" s="5" t="s">
        <v>234</v>
      </c>
      <c r="E2" s="74" t="s">
        <v>261</v>
      </c>
      <c r="F2" s="75" t="s">
        <v>262</v>
      </c>
      <c r="G2" s="76" t="s">
        <v>31</v>
      </c>
      <c r="H2" s="19" t="s">
        <v>301</v>
      </c>
      <c r="I2" s="20" t="s">
        <v>233</v>
      </c>
      <c r="J2" s="28" t="s">
        <v>232</v>
      </c>
      <c r="K2" s="32"/>
    </row>
    <row r="3" spans="1:15" ht="17.25" customHeight="1" thickBot="1" x14ac:dyDescent="0.3">
      <c r="A3" s="6" t="s">
        <v>53</v>
      </c>
      <c r="B3" s="7"/>
      <c r="C3" s="22"/>
      <c r="D3" s="6">
        <v>1</v>
      </c>
      <c r="E3" s="24"/>
      <c r="F3" s="25"/>
      <c r="G3" s="6" t="s">
        <v>32</v>
      </c>
      <c r="H3" s="61"/>
      <c r="I3" s="61"/>
      <c r="J3" s="62">
        <f>H3-I3</f>
        <v>0</v>
      </c>
      <c r="K3" s="32"/>
    </row>
    <row r="4" spans="1:15" ht="17.25" customHeight="1" thickBot="1" x14ac:dyDescent="0.3">
      <c r="A4" s="6" t="s">
        <v>30</v>
      </c>
      <c r="B4" s="9">
        <v>1673</v>
      </c>
      <c r="C4" s="23">
        <f>B4*1.3</f>
        <v>2174.9</v>
      </c>
      <c r="D4" s="6">
        <v>1</v>
      </c>
      <c r="E4" s="21">
        <f>B4*1.35</f>
        <v>2258.5500000000002</v>
      </c>
      <c r="F4" s="26">
        <f>B4*1.4</f>
        <v>2342.1999999999998</v>
      </c>
      <c r="G4" s="6" t="s">
        <v>32</v>
      </c>
      <c r="H4" s="61"/>
      <c r="I4" s="61"/>
      <c r="J4" s="62">
        <f t="shared" ref="J4:J29" si="0">H4-I4</f>
        <v>0</v>
      </c>
      <c r="K4" s="32"/>
    </row>
    <row r="5" spans="1:15" ht="17.25" customHeight="1" thickBot="1" x14ac:dyDescent="0.3">
      <c r="A5" s="6" t="s">
        <v>33</v>
      </c>
      <c r="B5" s="9">
        <v>1052</v>
      </c>
      <c r="C5" s="23">
        <f>B5*1.3</f>
        <v>1367.6000000000001</v>
      </c>
      <c r="D5" s="6">
        <v>12</v>
      </c>
      <c r="E5" s="21">
        <f t="shared" ref="E5:E73" si="1">B5*1.35</f>
        <v>1420.2</v>
      </c>
      <c r="F5" s="26">
        <f t="shared" ref="F5:F73" si="2">B5*1.4</f>
        <v>1472.8</v>
      </c>
      <c r="G5" s="6" t="s">
        <v>32</v>
      </c>
      <c r="H5" s="61"/>
      <c r="I5" s="61"/>
      <c r="J5" s="62">
        <f t="shared" si="0"/>
        <v>0</v>
      </c>
      <c r="K5" s="32"/>
    </row>
    <row r="6" spans="1:15" ht="17.25" customHeight="1" thickBot="1" x14ac:dyDescent="0.3">
      <c r="A6" s="6" t="s">
        <v>34</v>
      </c>
      <c r="B6" s="9">
        <v>764</v>
      </c>
      <c r="C6" s="23">
        <f t="shared" ref="C6:C73" si="3">B6*1.3</f>
        <v>993.2</v>
      </c>
      <c r="D6" s="6">
        <v>7</v>
      </c>
      <c r="E6" s="21">
        <f t="shared" si="1"/>
        <v>1031.4000000000001</v>
      </c>
      <c r="F6" s="26">
        <f t="shared" si="2"/>
        <v>1069.5999999999999</v>
      </c>
      <c r="G6" s="6" t="s">
        <v>32</v>
      </c>
      <c r="H6" s="61"/>
      <c r="I6" s="61"/>
      <c r="J6" s="62">
        <f t="shared" si="0"/>
        <v>0</v>
      </c>
      <c r="K6" s="32"/>
    </row>
    <row r="7" spans="1:15" ht="17.25" customHeight="1" thickBot="1" x14ac:dyDescent="0.3">
      <c r="A7" s="6" t="s">
        <v>246</v>
      </c>
      <c r="B7" s="9">
        <v>502</v>
      </c>
      <c r="C7" s="23">
        <f t="shared" si="3"/>
        <v>652.6</v>
      </c>
      <c r="D7" s="6"/>
      <c r="E7" s="21">
        <f t="shared" si="1"/>
        <v>677.7</v>
      </c>
      <c r="F7" s="26">
        <f t="shared" si="2"/>
        <v>702.8</v>
      </c>
      <c r="G7" s="6" t="s">
        <v>32</v>
      </c>
      <c r="H7" s="61"/>
      <c r="I7" s="61"/>
      <c r="J7" s="62">
        <f t="shared" si="0"/>
        <v>0</v>
      </c>
      <c r="K7" s="32"/>
    </row>
    <row r="8" spans="1:15" ht="17.25" customHeight="1" thickBot="1" x14ac:dyDescent="0.3">
      <c r="A8" s="6" t="s">
        <v>35</v>
      </c>
      <c r="B8" s="9">
        <v>694.93</v>
      </c>
      <c r="C8" s="23">
        <f t="shared" si="3"/>
        <v>903.40899999999999</v>
      </c>
      <c r="D8" s="6">
        <v>2</v>
      </c>
      <c r="E8" s="21">
        <f t="shared" si="1"/>
        <v>938.15549999999996</v>
      </c>
      <c r="F8" s="26">
        <f t="shared" si="2"/>
        <v>972.90199999999982</v>
      </c>
      <c r="G8" s="6" t="s">
        <v>32</v>
      </c>
      <c r="H8" s="61"/>
      <c r="I8" s="61"/>
      <c r="J8" s="62">
        <f t="shared" si="0"/>
        <v>0</v>
      </c>
      <c r="K8" s="32"/>
    </row>
    <row r="9" spans="1:15" ht="17.25" customHeight="1" thickBot="1" x14ac:dyDescent="0.3">
      <c r="A9" s="54" t="s">
        <v>36</v>
      </c>
      <c r="B9" s="55">
        <v>540</v>
      </c>
      <c r="C9" s="56">
        <f t="shared" si="3"/>
        <v>702</v>
      </c>
      <c r="D9" s="54">
        <v>20</v>
      </c>
      <c r="E9" s="56">
        <f t="shared" si="1"/>
        <v>729</v>
      </c>
      <c r="F9" s="56">
        <f t="shared" si="2"/>
        <v>756</v>
      </c>
      <c r="G9" s="54" t="s">
        <v>32</v>
      </c>
      <c r="H9" s="63"/>
      <c r="I9" s="63"/>
      <c r="J9" s="62" t="b">
        <f>I39=H9-I9</f>
        <v>1</v>
      </c>
      <c r="K9" s="58"/>
    </row>
    <row r="10" spans="1:15" ht="17.25" customHeight="1" thickBot="1" x14ac:dyDescent="0.3">
      <c r="A10" s="6" t="s">
        <v>37</v>
      </c>
      <c r="B10" s="9">
        <v>430.04</v>
      </c>
      <c r="C10" s="23">
        <f t="shared" si="3"/>
        <v>559.05200000000002</v>
      </c>
      <c r="D10" s="6">
        <v>16</v>
      </c>
      <c r="E10" s="21">
        <f t="shared" si="1"/>
        <v>580.55400000000009</v>
      </c>
      <c r="F10" s="26">
        <f t="shared" si="2"/>
        <v>602.05600000000004</v>
      </c>
      <c r="G10" s="6" t="s">
        <v>32</v>
      </c>
      <c r="H10" s="61"/>
      <c r="I10" s="61"/>
      <c r="J10" s="62">
        <f t="shared" si="0"/>
        <v>0</v>
      </c>
      <c r="K10" s="32"/>
      <c r="L10" s="29"/>
    </row>
    <row r="11" spans="1:15" ht="17.25" customHeight="1" thickBot="1" x14ac:dyDescent="0.3">
      <c r="A11" s="6" t="s">
        <v>38</v>
      </c>
      <c r="B11" s="9">
        <v>326</v>
      </c>
      <c r="C11" s="23">
        <f t="shared" si="3"/>
        <v>423.8</v>
      </c>
      <c r="D11" s="6">
        <v>2</v>
      </c>
      <c r="E11" s="21">
        <f t="shared" si="1"/>
        <v>440.1</v>
      </c>
      <c r="F11" s="26">
        <f t="shared" si="2"/>
        <v>456.4</v>
      </c>
      <c r="G11" s="6" t="s">
        <v>32</v>
      </c>
      <c r="H11" s="61"/>
      <c r="I11" s="61"/>
      <c r="J11" s="62">
        <f t="shared" si="0"/>
        <v>0</v>
      </c>
      <c r="K11" s="32"/>
      <c r="N11" s="4" t="s">
        <v>258</v>
      </c>
    </row>
    <row r="12" spans="1:15" ht="17.25" customHeight="1" thickBot="1" x14ac:dyDescent="0.3">
      <c r="A12" s="6" t="s">
        <v>41</v>
      </c>
      <c r="B12" s="9">
        <v>2019</v>
      </c>
      <c r="C12" s="23">
        <f t="shared" si="3"/>
        <v>2624.7000000000003</v>
      </c>
      <c r="D12" s="6">
        <v>5</v>
      </c>
      <c r="E12" s="21">
        <f t="shared" si="1"/>
        <v>2725.65</v>
      </c>
      <c r="F12" s="26">
        <f t="shared" si="2"/>
        <v>2826.6</v>
      </c>
      <c r="G12" s="6" t="s">
        <v>32</v>
      </c>
      <c r="H12" s="61"/>
      <c r="I12" s="61"/>
      <c r="J12" s="62">
        <f t="shared" si="0"/>
        <v>0</v>
      </c>
      <c r="K12" s="32"/>
    </row>
    <row r="13" spans="1:15" ht="17.25" customHeight="1" thickBot="1" x14ac:dyDescent="0.3">
      <c r="A13" s="6" t="s">
        <v>42</v>
      </c>
      <c r="B13" s="9">
        <v>1312.05</v>
      </c>
      <c r="C13" s="23">
        <f t="shared" si="3"/>
        <v>1705.665</v>
      </c>
      <c r="D13" s="6">
        <v>6</v>
      </c>
      <c r="E13" s="21">
        <f t="shared" si="1"/>
        <v>1771.2675000000002</v>
      </c>
      <c r="F13" s="26">
        <f t="shared" si="2"/>
        <v>1836.87</v>
      </c>
      <c r="G13" s="6" t="s">
        <v>32</v>
      </c>
      <c r="H13" s="61"/>
      <c r="I13" s="61"/>
      <c r="J13" s="62">
        <f t="shared" si="0"/>
        <v>0</v>
      </c>
      <c r="K13" s="32"/>
    </row>
    <row r="14" spans="1:15" ht="17.25" customHeight="1" thickBot="1" x14ac:dyDescent="0.3">
      <c r="A14" s="6" t="s">
        <v>43</v>
      </c>
      <c r="B14" s="9">
        <v>838.9</v>
      </c>
      <c r="C14" s="23">
        <f t="shared" si="3"/>
        <v>1090.57</v>
      </c>
      <c r="D14" s="6">
        <v>2</v>
      </c>
      <c r="E14" s="21">
        <f t="shared" si="1"/>
        <v>1132.5150000000001</v>
      </c>
      <c r="F14" s="26">
        <f t="shared" si="2"/>
        <v>1174.4599999999998</v>
      </c>
      <c r="G14" s="6" t="s">
        <v>32</v>
      </c>
      <c r="H14" s="61"/>
      <c r="I14" s="61"/>
      <c r="J14" s="62">
        <f t="shared" si="0"/>
        <v>0</v>
      </c>
      <c r="K14" s="32"/>
      <c r="O14" s="4" t="s">
        <v>258</v>
      </c>
    </row>
    <row r="15" spans="1:15" ht="17.25" customHeight="1" thickBot="1" x14ac:dyDescent="0.3">
      <c r="A15" s="6" t="s">
        <v>39</v>
      </c>
      <c r="B15" s="9">
        <v>778.92</v>
      </c>
      <c r="C15" s="23">
        <f t="shared" si="3"/>
        <v>1012.596</v>
      </c>
      <c r="D15" s="6">
        <v>3</v>
      </c>
      <c r="E15" s="21">
        <f t="shared" si="1"/>
        <v>1051.5419999999999</v>
      </c>
      <c r="F15" s="26">
        <f t="shared" si="2"/>
        <v>1090.4879999999998</v>
      </c>
      <c r="G15" s="6" t="s">
        <v>32</v>
      </c>
      <c r="H15" s="61"/>
      <c r="I15" s="61"/>
      <c r="J15" s="62">
        <f t="shared" si="0"/>
        <v>0</v>
      </c>
      <c r="K15" s="32"/>
    </row>
    <row r="16" spans="1:15" ht="17.25" customHeight="1" thickBot="1" x14ac:dyDescent="0.3">
      <c r="A16" s="6" t="s">
        <v>40</v>
      </c>
      <c r="B16" s="9">
        <v>498.03</v>
      </c>
      <c r="C16" s="23">
        <f t="shared" si="3"/>
        <v>647.43899999999996</v>
      </c>
      <c r="D16" s="6">
        <v>1</v>
      </c>
      <c r="E16" s="21">
        <f t="shared" si="1"/>
        <v>672.34050000000002</v>
      </c>
      <c r="F16" s="26">
        <f t="shared" si="2"/>
        <v>697.24199999999996</v>
      </c>
      <c r="G16" s="6" t="s">
        <v>32</v>
      </c>
      <c r="H16" s="61"/>
      <c r="I16" s="61"/>
      <c r="J16" s="62">
        <f t="shared" si="0"/>
        <v>0</v>
      </c>
      <c r="K16" s="32"/>
    </row>
    <row r="17" spans="1:11" ht="17.25" customHeight="1" thickBot="1" x14ac:dyDescent="0.3">
      <c r="A17" s="6" t="s">
        <v>44</v>
      </c>
      <c r="B17" s="9">
        <v>358.13</v>
      </c>
      <c r="C17" s="23">
        <f t="shared" si="3"/>
        <v>465.56900000000002</v>
      </c>
      <c r="D17" s="6">
        <v>9</v>
      </c>
      <c r="E17" s="21">
        <f t="shared" si="1"/>
        <v>483.47550000000001</v>
      </c>
      <c r="F17" s="26">
        <f t="shared" si="2"/>
        <v>501.38199999999995</v>
      </c>
      <c r="G17" s="6" t="s">
        <v>32</v>
      </c>
      <c r="H17" s="61"/>
      <c r="I17" s="61"/>
      <c r="J17" s="62">
        <f t="shared" si="0"/>
        <v>0</v>
      </c>
      <c r="K17" s="32"/>
    </row>
    <row r="18" spans="1:11" ht="17.25" customHeight="1" thickBot="1" x14ac:dyDescent="0.3">
      <c r="A18" s="6" t="s">
        <v>45</v>
      </c>
      <c r="B18" s="9">
        <v>183</v>
      </c>
      <c r="C18" s="23">
        <f t="shared" si="3"/>
        <v>237.9</v>
      </c>
      <c r="D18" s="6">
        <f>553</f>
        <v>553</v>
      </c>
      <c r="E18" s="21">
        <f t="shared" si="1"/>
        <v>247.05</v>
      </c>
      <c r="F18" s="26">
        <f t="shared" si="2"/>
        <v>256.2</v>
      </c>
      <c r="G18" s="6" t="s">
        <v>32</v>
      </c>
      <c r="H18" s="61"/>
      <c r="I18" s="61"/>
      <c r="J18" s="62">
        <f t="shared" si="0"/>
        <v>0</v>
      </c>
      <c r="K18" s="32"/>
    </row>
    <row r="19" spans="1:11" ht="17.25" customHeight="1" thickBot="1" x14ac:dyDescent="0.3">
      <c r="A19" s="6" t="s">
        <v>271</v>
      </c>
      <c r="B19" s="9">
        <v>136</v>
      </c>
      <c r="C19" s="23">
        <f t="shared" si="3"/>
        <v>176.8</v>
      </c>
      <c r="D19" s="27"/>
      <c r="E19" s="21">
        <f t="shared" si="1"/>
        <v>183.60000000000002</v>
      </c>
      <c r="F19" s="26">
        <f t="shared" si="2"/>
        <v>190.39999999999998</v>
      </c>
      <c r="G19" s="6"/>
      <c r="H19" s="61"/>
      <c r="I19" s="61"/>
      <c r="J19" s="62">
        <f t="shared" si="0"/>
        <v>0</v>
      </c>
      <c r="K19" s="32"/>
    </row>
    <row r="20" spans="1:11" ht="17.25" customHeight="1" thickBot="1" x14ac:dyDescent="0.3">
      <c r="A20" s="6" t="s">
        <v>46</v>
      </c>
      <c r="B20" s="9">
        <v>215.26</v>
      </c>
      <c r="C20" s="23">
        <f t="shared" si="3"/>
        <v>279.83800000000002</v>
      </c>
      <c r="D20" s="10">
        <v>12</v>
      </c>
      <c r="E20" s="21">
        <f t="shared" si="1"/>
        <v>290.601</v>
      </c>
      <c r="F20" s="26">
        <f t="shared" si="2"/>
        <v>301.36399999999998</v>
      </c>
      <c r="G20" s="6" t="s">
        <v>32</v>
      </c>
      <c r="H20" s="61"/>
      <c r="I20" s="61"/>
      <c r="J20" s="62">
        <f t="shared" si="0"/>
        <v>0</v>
      </c>
      <c r="K20" s="32"/>
    </row>
    <row r="21" spans="1:11" ht="17.25" customHeight="1" thickBot="1" x14ac:dyDescent="0.3">
      <c r="A21" s="6" t="s">
        <v>47</v>
      </c>
      <c r="B21" s="9">
        <v>110</v>
      </c>
      <c r="C21" s="23">
        <f>B21*1.3</f>
        <v>143</v>
      </c>
      <c r="D21" s="6">
        <v>147</v>
      </c>
      <c r="E21" s="21">
        <f t="shared" si="1"/>
        <v>148.5</v>
      </c>
      <c r="F21" s="26">
        <f t="shared" si="2"/>
        <v>154</v>
      </c>
      <c r="G21" s="6" t="s">
        <v>32</v>
      </c>
      <c r="H21" s="61"/>
      <c r="I21" s="61"/>
      <c r="J21" s="62">
        <f t="shared" si="0"/>
        <v>0</v>
      </c>
      <c r="K21" s="32"/>
    </row>
    <row r="22" spans="1:11" ht="17.25" customHeight="1" thickBot="1" x14ac:dyDescent="0.3">
      <c r="A22" s="59" t="s">
        <v>48</v>
      </c>
      <c r="B22" s="9">
        <v>99</v>
      </c>
      <c r="C22" s="23">
        <f t="shared" si="3"/>
        <v>128.70000000000002</v>
      </c>
      <c r="D22" s="6">
        <v>18</v>
      </c>
      <c r="E22" s="21">
        <f t="shared" si="1"/>
        <v>133.65</v>
      </c>
      <c r="F22" s="26">
        <f t="shared" si="2"/>
        <v>138.6</v>
      </c>
      <c r="G22" s="6" t="s">
        <v>32</v>
      </c>
      <c r="H22" s="61"/>
      <c r="I22" s="61"/>
      <c r="J22" s="62">
        <f t="shared" si="0"/>
        <v>0</v>
      </c>
      <c r="K22" s="32"/>
    </row>
    <row r="23" spans="1:11" ht="17.25" customHeight="1" thickBot="1" x14ac:dyDescent="0.3">
      <c r="A23" s="6" t="s">
        <v>259</v>
      </c>
      <c r="B23" s="9">
        <v>53.04</v>
      </c>
      <c r="C23" s="23">
        <f>B23*1.3</f>
        <v>68.951999999999998</v>
      </c>
      <c r="D23" s="6">
        <v>145</v>
      </c>
      <c r="E23" s="21">
        <f t="shared" si="1"/>
        <v>71.603999999999999</v>
      </c>
      <c r="F23" s="26">
        <f t="shared" si="2"/>
        <v>74.256</v>
      </c>
      <c r="G23" s="6" t="s">
        <v>32</v>
      </c>
      <c r="H23" s="61"/>
      <c r="I23" s="61"/>
      <c r="J23" s="62">
        <f t="shared" si="0"/>
        <v>0</v>
      </c>
      <c r="K23" s="32"/>
    </row>
    <row r="24" spans="1:11" ht="17.25" customHeight="1" thickBot="1" x14ac:dyDescent="0.3">
      <c r="A24" s="6" t="s">
        <v>295</v>
      </c>
      <c r="B24" s="9"/>
      <c r="C24" s="23"/>
      <c r="D24" s="6"/>
      <c r="E24" s="21"/>
      <c r="F24" s="26"/>
      <c r="G24" s="6"/>
      <c r="H24" s="61"/>
      <c r="I24" s="61"/>
      <c r="J24" s="62">
        <f t="shared" si="0"/>
        <v>0</v>
      </c>
      <c r="K24" s="32"/>
    </row>
    <row r="25" spans="1:11" ht="17.25" customHeight="1" thickBot="1" x14ac:dyDescent="0.3">
      <c r="A25" s="6" t="s">
        <v>49</v>
      </c>
      <c r="B25" s="9">
        <v>46</v>
      </c>
      <c r="C25" s="23">
        <f t="shared" si="3"/>
        <v>59.800000000000004</v>
      </c>
      <c r="D25" s="6">
        <v>22</v>
      </c>
      <c r="E25" s="21">
        <f t="shared" si="1"/>
        <v>62.1</v>
      </c>
      <c r="F25" s="26">
        <f t="shared" si="2"/>
        <v>64.399999999999991</v>
      </c>
      <c r="G25" s="6" t="s">
        <v>32</v>
      </c>
      <c r="H25" s="61"/>
      <c r="I25" s="61"/>
      <c r="J25" s="62">
        <f t="shared" si="0"/>
        <v>0</v>
      </c>
      <c r="K25" s="32"/>
    </row>
    <row r="26" spans="1:11" ht="17.25" customHeight="1" thickBot="1" x14ac:dyDescent="0.3">
      <c r="A26" s="6" t="s">
        <v>294</v>
      </c>
      <c r="B26" s="9"/>
      <c r="C26" s="23"/>
      <c r="D26" s="6"/>
      <c r="E26" s="21"/>
      <c r="F26" s="26"/>
      <c r="G26" s="6"/>
      <c r="H26" s="61"/>
      <c r="I26" s="61"/>
      <c r="J26" s="62">
        <f t="shared" si="0"/>
        <v>0</v>
      </c>
      <c r="K26" s="32"/>
    </row>
    <row r="27" spans="1:11" ht="17.25" customHeight="1" thickBot="1" x14ac:dyDescent="0.3">
      <c r="A27" s="54" t="s">
        <v>50</v>
      </c>
      <c r="B27" s="55">
        <v>31</v>
      </c>
      <c r="C27" s="56">
        <f t="shared" si="3"/>
        <v>40.300000000000004</v>
      </c>
      <c r="D27" s="54">
        <v>5</v>
      </c>
      <c r="E27" s="56">
        <f t="shared" si="1"/>
        <v>41.85</v>
      </c>
      <c r="F27" s="56">
        <f t="shared" si="2"/>
        <v>43.4</v>
      </c>
      <c r="G27" s="54" t="s">
        <v>32</v>
      </c>
      <c r="H27" s="57"/>
      <c r="I27" s="57"/>
      <c r="J27" s="62">
        <f t="shared" si="0"/>
        <v>0</v>
      </c>
      <c r="K27" s="58"/>
    </row>
    <row r="28" spans="1:11" ht="17.25" customHeight="1" thickBot="1" x14ac:dyDescent="0.3">
      <c r="A28" s="6" t="s">
        <v>51</v>
      </c>
      <c r="B28" s="9">
        <v>20.21</v>
      </c>
      <c r="C28" s="23">
        <f t="shared" si="3"/>
        <v>26.273000000000003</v>
      </c>
      <c r="D28" s="6">
        <v>1727</v>
      </c>
      <c r="E28" s="21">
        <f t="shared" si="1"/>
        <v>27.283500000000004</v>
      </c>
      <c r="F28" s="26">
        <f t="shared" si="2"/>
        <v>28.294</v>
      </c>
      <c r="G28" s="6" t="s">
        <v>32</v>
      </c>
      <c r="H28" s="61"/>
      <c r="I28" s="61"/>
      <c r="J28" s="62">
        <f t="shared" si="0"/>
        <v>0</v>
      </c>
      <c r="K28" s="32"/>
    </row>
    <row r="29" spans="1:11" ht="17.25" customHeight="1" thickBot="1" x14ac:dyDescent="0.3">
      <c r="A29" s="6" t="s">
        <v>52</v>
      </c>
      <c r="B29" s="9">
        <v>29</v>
      </c>
      <c r="C29" s="23">
        <f t="shared" si="3"/>
        <v>37.700000000000003</v>
      </c>
      <c r="D29" s="6">
        <f>67*25</f>
        <v>1675</v>
      </c>
      <c r="E29" s="21">
        <f t="shared" si="1"/>
        <v>39.150000000000006</v>
      </c>
      <c r="F29" s="26">
        <f t="shared" si="2"/>
        <v>40.599999999999994</v>
      </c>
      <c r="G29" s="6" t="s">
        <v>32</v>
      </c>
      <c r="H29" s="61"/>
      <c r="I29" s="61"/>
      <c r="J29" s="62">
        <f t="shared" si="0"/>
        <v>0</v>
      </c>
      <c r="K29" s="32"/>
    </row>
    <row r="30" spans="1:11" ht="25.5" customHeight="1" thickBot="1" x14ac:dyDescent="0.55000000000000004">
      <c r="A30" s="265" t="s">
        <v>28</v>
      </c>
      <c r="B30" s="266"/>
      <c r="C30" s="266"/>
      <c r="D30" s="266"/>
      <c r="E30" s="266"/>
      <c r="F30" s="266"/>
      <c r="G30" s="266"/>
      <c r="H30" s="266"/>
      <c r="I30" s="266"/>
      <c r="J30" s="266"/>
      <c r="K30" s="267"/>
    </row>
    <row r="31" spans="1:11" ht="15.75" thickBot="1" x14ac:dyDescent="0.3">
      <c r="A31" s="6" t="s">
        <v>54</v>
      </c>
      <c r="B31" s="9">
        <v>860</v>
      </c>
      <c r="C31" s="23">
        <f t="shared" si="3"/>
        <v>1118</v>
      </c>
      <c r="D31" s="6">
        <v>6</v>
      </c>
      <c r="E31" s="21">
        <f t="shared" si="1"/>
        <v>1161</v>
      </c>
      <c r="F31" s="26">
        <f t="shared" si="2"/>
        <v>1204</v>
      </c>
      <c r="G31" s="6" t="s">
        <v>32</v>
      </c>
      <c r="H31" s="61"/>
      <c r="I31" s="61"/>
      <c r="J31" s="62">
        <f>H31-I31</f>
        <v>0</v>
      </c>
      <c r="K31" s="32"/>
    </row>
    <row r="32" spans="1:11" ht="15.75" thickBot="1" x14ac:dyDescent="0.3">
      <c r="A32" s="6" t="s">
        <v>55</v>
      </c>
      <c r="B32" s="9">
        <v>989</v>
      </c>
      <c r="C32" s="23">
        <f t="shared" si="3"/>
        <v>1285.7</v>
      </c>
      <c r="D32" s="6">
        <v>7</v>
      </c>
      <c r="E32" s="21">
        <f t="shared" si="1"/>
        <v>1335.15</v>
      </c>
      <c r="F32" s="26">
        <f t="shared" si="2"/>
        <v>1384.6</v>
      </c>
      <c r="G32" s="6" t="s">
        <v>32</v>
      </c>
      <c r="H32" s="61"/>
      <c r="I32" s="61"/>
      <c r="J32" s="62">
        <f>H32-I32</f>
        <v>0</v>
      </c>
      <c r="K32" s="32"/>
    </row>
    <row r="33" spans="1:11" ht="15.75" thickBot="1" x14ac:dyDescent="0.3">
      <c r="A33" s="6" t="s">
        <v>56</v>
      </c>
      <c r="B33" s="9">
        <v>918</v>
      </c>
      <c r="C33" s="23">
        <f t="shared" si="3"/>
        <v>1193.4000000000001</v>
      </c>
      <c r="D33" s="6">
        <v>4</v>
      </c>
      <c r="E33" s="21">
        <f t="shared" si="1"/>
        <v>1239.3000000000002</v>
      </c>
      <c r="F33" s="26">
        <f t="shared" si="2"/>
        <v>1285.1999999999998</v>
      </c>
      <c r="G33" s="6" t="s">
        <v>32</v>
      </c>
      <c r="H33" s="61"/>
      <c r="I33" s="61"/>
      <c r="J33" s="62">
        <f>H33-I33</f>
        <v>0</v>
      </c>
      <c r="K33" s="32"/>
    </row>
    <row r="34" spans="1:11" ht="15.75" thickBot="1" x14ac:dyDescent="0.3">
      <c r="A34" s="6" t="s">
        <v>57</v>
      </c>
      <c r="B34" s="9">
        <v>1054</v>
      </c>
      <c r="C34" s="23">
        <f t="shared" si="3"/>
        <v>1370.2</v>
      </c>
      <c r="D34" s="6">
        <v>104</v>
      </c>
      <c r="E34" s="21">
        <f t="shared" si="1"/>
        <v>1422.9</v>
      </c>
      <c r="F34" s="26">
        <f t="shared" si="2"/>
        <v>1475.6</v>
      </c>
      <c r="G34" s="6" t="s">
        <v>32</v>
      </c>
      <c r="H34" s="61"/>
      <c r="I34" s="61"/>
      <c r="J34" s="62">
        <f>H34-I34</f>
        <v>0</v>
      </c>
      <c r="K34" s="32"/>
    </row>
    <row r="35" spans="1:11" ht="15.75" thickBot="1" x14ac:dyDescent="0.3">
      <c r="A35" s="6" t="s">
        <v>58</v>
      </c>
      <c r="B35" s="9">
        <v>1054</v>
      </c>
      <c r="C35" s="23">
        <f t="shared" si="3"/>
        <v>1370.2</v>
      </c>
      <c r="D35" s="6">
        <v>132</v>
      </c>
      <c r="E35" s="21">
        <f t="shared" si="1"/>
        <v>1422.9</v>
      </c>
      <c r="F35" s="26">
        <f t="shared" si="2"/>
        <v>1475.6</v>
      </c>
      <c r="G35" s="6" t="s">
        <v>32</v>
      </c>
      <c r="H35" s="61"/>
      <c r="I35" s="61"/>
      <c r="J35" s="62">
        <f>H35-I35</f>
        <v>0</v>
      </c>
      <c r="K35" s="32"/>
    </row>
    <row r="36" spans="1:11" ht="29.25" thickBot="1" x14ac:dyDescent="0.5">
      <c r="A36" s="262" t="s">
        <v>29</v>
      </c>
      <c r="B36" s="263"/>
      <c r="C36" s="263"/>
      <c r="D36" s="263"/>
      <c r="E36" s="263"/>
      <c r="F36" s="263"/>
      <c r="G36" s="263"/>
      <c r="H36" s="263"/>
      <c r="I36" s="263"/>
      <c r="J36" s="263"/>
      <c r="K36" s="264"/>
    </row>
    <row r="37" spans="1:11" ht="15.75" thickBot="1" x14ac:dyDescent="0.3">
      <c r="A37" s="11" t="s">
        <v>59</v>
      </c>
      <c r="B37" s="9">
        <v>52</v>
      </c>
      <c r="C37" s="23">
        <f t="shared" si="3"/>
        <v>67.600000000000009</v>
      </c>
      <c r="D37" s="6">
        <v>224</v>
      </c>
      <c r="E37" s="21">
        <f t="shared" si="1"/>
        <v>70.2</v>
      </c>
      <c r="F37" s="26">
        <f t="shared" si="2"/>
        <v>72.8</v>
      </c>
      <c r="G37" s="6" t="s">
        <v>32</v>
      </c>
      <c r="H37" s="61"/>
      <c r="I37" s="61"/>
      <c r="J37" s="64">
        <f>H37-I37</f>
        <v>0</v>
      </c>
      <c r="K37" s="32"/>
    </row>
    <row r="38" spans="1:11" ht="15.75" thickBot="1" x14ac:dyDescent="0.3">
      <c r="A38" s="11" t="s">
        <v>60</v>
      </c>
      <c r="B38" s="9">
        <v>42</v>
      </c>
      <c r="C38" s="23">
        <f t="shared" si="3"/>
        <v>54.6</v>
      </c>
      <c r="D38" s="6">
        <v>4</v>
      </c>
      <c r="E38" s="21">
        <f t="shared" si="1"/>
        <v>56.7</v>
      </c>
      <c r="F38" s="26">
        <f t="shared" si="2"/>
        <v>58.8</v>
      </c>
      <c r="G38" s="6" t="s">
        <v>32</v>
      </c>
      <c r="H38" s="61"/>
      <c r="I38" s="61"/>
      <c r="J38" s="64">
        <f t="shared" ref="J38:J101" si="4">H38-I38</f>
        <v>0</v>
      </c>
      <c r="K38" s="32"/>
    </row>
    <row r="39" spans="1:11" ht="15.75" thickBot="1" x14ac:dyDescent="0.3">
      <c r="A39" s="11" t="s">
        <v>61</v>
      </c>
      <c r="B39" s="9">
        <v>32</v>
      </c>
      <c r="C39" s="23">
        <f t="shared" si="3"/>
        <v>41.6</v>
      </c>
      <c r="D39" s="6"/>
      <c r="E39" s="21">
        <f t="shared" si="1"/>
        <v>43.2</v>
      </c>
      <c r="F39" s="26">
        <f t="shared" si="2"/>
        <v>44.8</v>
      </c>
      <c r="G39" s="6" t="s">
        <v>32</v>
      </c>
      <c r="H39" s="61"/>
      <c r="I39" s="61"/>
      <c r="J39" s="64">
        <f t="shared" si="4"/>
        <v>0</v>
      </c>
      <c r="K39" s="32"/>
    </row>
    <row r="40" spans="1:11" ht="15.75" thickBot="1" x14ac:dyDescent="0.3">
      <c r="A40" s="11" t="s">
        <v>62</v>
      </c>
      <c r="B40" s="9">
        <v>30</v>
      </c>
      <c r="C40" s="23">
        <f t="shared" si="3"/>
        <v>39</v>
      </c>
      <c r="D40" s="6">
        <v>2</v>
      </c>
      <c r="E40" s="21">
        <f t="shared" si="1"/>
        <v>40.5</v>
      </c>
      <c r="F40" s="26">
        <f t="shared" si="2"/>
        <v>42</v>
      </c>
      <c r="G40" s="6" t="s">
        <v>32</v>
      </c>
      <c r="H40" s="61"/>
      <c r="I40" s="61"/>
      <c r="J40" s="64">
        <f t="shared" si="4"/>
        <v>0</v>
      </c>
      <c r="K40" s="32"/>
    </row>
    <row r="41" spans="1:11" ht="15.75" thickBot="1" x14ac:dyDescent="0.3">
      <c r="A41" s="11" t="s">
        <v>63</v>
      </c>
      <c r="B41" s="9">
        <v>555</v>
      </c>
      <c r="C41" s="23">
        <f t="shared" si="3"/>
        <v>721.5</v>
      </c>
      <c r="D41" s="6">
        <v>4</v>
      </c>
      <c r="E41" s="21">
        <f t="shared" si="1"/>
        <v>749.25</v>
      </c>
      <c r="F41" s="26">
        <f t="shared" si="2"/>
        <v>777</v>
      </c>
      <c r="G41" s="6" t="s">
        <v>32</v>
      </c>
      <c r="H41" s="61"/>
      <c r="I41" s="61"/>
      <c r="J41" s="64">
        <f t="shared" si="4"/>
        <v>0</v>
      </c>
      <c r="K41" s="32"/>
    </row>
    <row r="42" spans="1:11" ht="15.75" thickBot="1" x14ac:dyDescent="0.3">
      <c r="A42" s="11" t="s">
        <v>64</v>
      </c>
      <c r="B42" s="9">
        <v>366</v>
      </c>
      <c r="C42" s="23">
        <f t="shared" si="3"/>
        <v>475.8</v>
      </c>
      <c r="D42" s="6">
        <v>12</v>
      </c>
      <c r="E42" s="21">
        <f t="shared" si="1"/>
        <v>494.1</v>
      </c>
      <c r="F42" s="26">
        <f t="shared" si="2"/>
        <v>512.4</v>
      </c>
      <c r="G42" s="6" t="s">
        <v>32</v>
      </c>
      <c r="H42" s="61"/>
      <c r="I42" s="61"/>
      <c r="J42" s="64">
        <f t="shared" si="4"/>
        <v>0</v>
      </c>
      <c r="K42" s="32"/>
    </row>
    <row r="43" spans="1:11" ht="15.75" thickBot="1" x14ac:dyDescent="0.3">
      <c r="A43" s="11" t="s">
        <v>65</v>
      </c>
      <c r="B43" s="9">
        <v>58</v>
      </c>
      <c r="C43" s="23">
        <f t="shared" si="3"/>
        <v>75.400000000000006</v>
      </c>
      <c r="D43" s="6">
        <v>141</v>
      </c>
      <c r="E43" s="21">
        <f t="shared" si="1"/>
        <v>78.300000000000011</v>
      </c>
      <c r="F43" s="26">
        <f t="shared" si="2"/>
        <v>81.199999999999989</v>
      </c>
      <c r="G43" s="6" t="s">
        <v>32</v>
      </c>
      <c r="H43" s="61"/>
      <c r="I43" s="61"/>
      <c r="J43" s="64">
        <f t="shared" si="4"/>
        <v>0</v>
      </c>
      <c r="K43" s="32"/>
    </row>
    <row r="44" spans="1:11" ht="15.75" thickBot="1" x14ac:dyDescent="0.3">
      <c r="A44" s="11" t="s">
        <v>66</v>
      </c>
      <c r="B44" s="9">
        <v>19</v>
      </c>
      <c r="C44" s="23">
        <f t="shared" si="3"/>
        <v>24.7</v>
      </c>
      <c r="D44" s="6">
        <v>72</v>
      </c>
      <c r="E44" s="21">
        <f t="shared" si="1"/>
        <v>25.650000000000002</v>
      </c>
      <c r="F44" s="26">
        <f t="shared" si="2"/>
        <v>26.599999999999998</v>
      </c>
      <c r="G44" s="6" t="s">
        <v>32</v>
      </c>
      <c r="H44" s="61"/>
      <c r="I44" s="61"/>
      <c r="J44" s="64">
        <f t="shared" si="4"/>
        <v>0</v>
      </c>
      <c r="K44" s="32"/>
    </row>
    <row r="45" spans="1:11" ht="15.75" thickBot="1" x14ac:dyDescent="0.3">
      <c r="A45" s="11" t="s">
        <v>276</v>
      </c>
      <c r="B45" s="9">
        <v>8.1</v>
      </c>
      <c r="C45" s="23">
        <f t="shared" si="3"/>
        <v>10.53</v>
      </c>
      <c r="D45" s="6">
        <v>94</v>
      </c>
      <c r="E45" s="21">
        <f t="shared" si="1"/>
        <v>10.935</v>
      </c>
      <c r="F45" s="26">
        <f t="shared" si="2"/>
        <v>11.339999999999998</v>
      </c>
      <c r="G45" s="6" t="s">
        <v>32</v>
      </c>
      <c r="H45" s="61"/>
      <c r="I45" s="61"/>
      <c r="J45" s="64">
        <f t="shared" si="4"/>
        <v>0</v>
      </c>
      <c r="K45" s="32"/>
    </row>
    <row r="46" spans="1:11" ht="15.75" thickBot="1" x14ac:dyDescent="0.3">
      <c r="A46" s="11" t="s">
        <v>281</v>
      </c>
      <c r="B46" s="9">
        <v>4</v>
      </c>
      <c r="C46" s="23">
        <f t="shared" si="3"/>
        <v>5.2</v>
      </c>
      <c r="D46" s="6"/>
      <c r="E46" s="21">
        <f t="shared" si="1"/>
        <v>5.4</v>
      </c>
      <c r="F46" s="26">
        <f t="shared" si="2"/>
        <v>5.6</v>
      </c>
      <c r="G46" s="6" t="s">
        <v>32</v>
      </c>
      <c r="H46" s="61"/>
      <c r="I46" s="61"/>
      <c r="J46" s="64">
        <v>15</v>
      </c>
      <c r="K46" s="32"/>
    </row>
    <row r="47" spans="1:11" ht="15.75" thickBot="1" x14ac:dyDescent="0.3">
      <c r="A47" s="11" t="s">
        <v>67</v>
      </c>
      <c r="B47" s="9">
        <v>2.5</v>
      </c>
      <c r="C47" s="23">
        <f t="shared" si="3"/>
        <v>3.25</v>
      </c>
      <c r="D47" s="6">
        <v>1</v>
      </c>
      <c r="E47" s="21">
        <f t="shared" si="1"/>
        <v>3.375</v>
      </c>
      <c r="F47" s="26">
        <f t="shared" si="2"/>
        <v>3.5</v>
      </c>
      <c r="G47" s="6" t="s">
        <v>32</v>
      </c>
      <c r="H47" s="61"/>
      <c r="I47" s="61"/>
      <c r="J47" s="64">
        <f t="shared" si="4"/>
        <v>0</v>
      </c>
      <c r="K47" s="32"/>
    </row>
    <row r="48" spans="1:11" ht="15.75" thickBot="1" x14ac:dyDescent="0.3">
      <c r="A48" s="11" t="s">
        <v>72</v>
      </c>
      <c r="B48" s="9">
        <v>1.29</v>
      </c>
      <c r="C48" s="23">
        <f t="shared" si="3"/>
        <v>1.677</v>
      </c>
      <c r="D48" s="6">
        <f>656+954</f>
        <v>1610</v>
      </c>
      <c r="E48" s="21">
        <f t="shared" si="1"/>
        <v>1.7415000000000003</v>
      </c>
      <c r="F48" s="26">
        <f t="shared" si="2"/>
        <v>1.8059999999999998</v>
      </c>
      <c r="G48" s="6" t="s">
        <v>32</v>
      </c>
      <c r="H48" s="61"/>
      <c r="I48" s="61"/>
      <c r="J48" s="64">
        <f t="shared" si="4"/>
        <v>0</v>
      </c>
      <c r="K48" s="32"/>
    </row>
    <row r="49" spans="1:11" ht="15.75" thickBot="1" x14ac:dyDescent="0.3">
      <c r="A49" s="11" t="s">
        <v>68</v>
      </c>
      <c r="B49" s="9">
        <v>1.5</v>
      </c>
      <c r="C49" s="23">
        <f t="shared" si="3"/>
        <v>1.9500000000000002</v>
      </c>
      <c r="D49" s="6">
        <v>25</v>
      </c>
      <c r="E49" s="21">
        <f t="shared" si="1"/>
        <v>2.0250000000000004</v>
      </c>
      <c r="F49" s="26">
        <f t="shared" si="2"/>
        <v>2.0999999999999996</v>
      </c>
      <c r="G49" s="6" t="s">
        <v>32</v>
      </c>
      <c r="H49" s="61"/>
      <c r="I49" s="61"/>
      <c r="J49" s="64">
        <v>124</v>
      </c>
      <c r="K49" s="32"/>
    </row>
    <row r="50" spans="1:11" ht="15.75" thickBot="1" x14ac:dyDescent="0.3">
      <c r="A50" s="11" t="s">
        <v>69</v>
      </c>
      <c r="B50" s="9">
        <v>48.5</v>
      </c>
      <c r="C50" s="23">
        <f t="shared" si="3"/>
        <v>63.050000000000004</v>
      </c>
      <c r="D50" s="6">
        <v>22</v>
      </c>
      <c r="E50" s="21">
        <f t="shared" si="1"/>
        <v>65.475000000000009</v>
      </c>
      <c r="F50" s="26">
        <f t="shared" si="2"/>
        <v>67.899999999999991</v>
      </c>
      <c r="G50" s="6" t="s">
        <v>32</v>
      </c>
      <c r="H50" s="61"/>
      <c r="I50" s="61"/>
      <c r="J50" s="64">
        <f t="shared" si="4"/>
        <v>0</v>
      </c>
      <c r="K50" s="32"/>
    </row>
    <row r="51" spans="1:11" ht="15.75" thickBot="1" x14ac:dyDescent="0.3">
      <c r="A51" s="11" t="s">
        <v>70</v>
      </c>
      <c r="B51" s="9">
        <v>38</v>
      </c>
      <c r="C51" s="23">
        <f t="shared" si="3"/>
        <v>49.4</v>
      </c>
      <c r="D51" s="6">
        <v>21</v>
      </c>
      <c r="E51" s="21">
        <f t="shared" si="1"/>
        <v>51.300000000000004</v>
      </c>
      <c r="F51" s="26">
        <f t="shared" si="2"/>
        <v>53.199999999999996</v>
      </c>
      <c r="G51" s="6" t="s">
        <v>32</v>
      </c>
      <c r="H51" s="61"/>
      <c r="I51" s="61"/>
      <c r="J51" s="64">
        <f t="shared" si="4"/>
        <v>0</v>
      </c>
      <c r="K51" s="32"/>
    </row>
    <row r="52" spans="1:11" ht="15.75" thickBot="1" x14ac:dyDescent="0.3">
      <c r="A52" s="11" t="s">
        <v>270</v>
      </c>
      <c r="B52" s="9">
        <v>3.6</v>
      </c>
      <c r="C52" s="23">
        <f t="shared" si="3"/>
        <v>4.6800000000000006</v>
      </c>
      <c r="D52" s="6"/>
      <c r="E52" s="21">
        <f t="shared" si="1"/>
        <v>4.8600000000000003</v>
      </c>
      <c r="F52" s="26">
        <f t="shared" si="2"/>
        <v>5.04</v>
      </c>
      <c r="G52" s="6" t="s">
        <v>32</v>
      </c>
      <c r="H52" s="61"/>
      <c r="I52" s="61"/>
      <c r="J52" s="64">
        <f t="shared" si="4"/>
        <v>0</v>
      </c>
      <c r="K52" s="32"/>
    </row>
    <row r="53" spans="1:11" ht="15.75" thickBot="1" x14ac:dyDescent="0.3">
      <c r="A53" s="11" t="s">
        <v>71</v>
      </c>
      <c r="B53" s="9">
        <v>28</v>
      </c>
      <c r="C53" s="23">
        <f t="shared" si="3"/>
        <v>36.4</v>
      </c>
      <c r="D53" s="6">
        <v>74</v>
      </c>
      <c r="E53" s="21">
        <f t="shared" si="1"/>
        <v>37.800000000000004</v>
      </c>
      <c r="F53" s="26">
        <f t="shared" si="2"/>
        <v>39.199999999999996</v>
      </c>
      <c r="G53" s="6" t="s">
        <v>32</v>
      </c>
      <c r="H53" s="61"/>
      <c r="I53" s="61"/>
      <c r="J53" s="64">
        <f t="shared" si="4"/>
        <v>0</v>
      </c>
      <c r="K53" s="32"/>
    </row>
    <row r="54" spans="1:11" ht="15.75" thickBot="1" x14ac:dyDescent="0.3">
      <c r="A54" s="11" t="s">
        <v>73</v>
      </c>
      <c r="B54" s="9">
        <v>25</v>
      </c>
      <c r="C54" s="23">
        <f t="shared" si="3"/>
        <v>32.5</v>
      </c>
      <c r="D54" s="6">
        <v>5</v>
      </c>
      <c r="E54" s="21">
        <f t="shared" si="1"/>
        <v>33.75</v>
      </c>
      <c r="F54" s="26">
        <f t="shared" si="2"/>
        <v>35</v>
      </c>
      <c r="G54" s="6" t="s">
        <v>32</v>
      </c>
      <c r="H54" s="61"/>
      <c r="I54" s="61"/>
      <c r="J54" s="64">
        <f t="shared" si="4"/>
        <v>0</v>
      </c>
      <c r="K54" s="32"/>
    </row>
    <row r="55" spans="1:11" ht="15.75" thickBot="1" x14ac:dyDescent="0.3">
      <c r="A55" s="11" t="s">
        <v>74</v>
      </c>
      <c r="B55" s="9">
        <v>20</v>
      </c>
      <c r="C55" s="23">
        <f t="shared" si="3"/>
        <v>26</v>
      </c>
      <c r="D55" s="6">
        <v>4</v>
      </c>
      <c r="E55" s="21">
        <f t="shared" si="1"/>
        <v>27</v>
      </c>
      <c r="F55" s="26">
        <f t="shared" si="2"/>
        <v>28</v>
      </c>
      <c r="G55" s="6" t="s">
        <v>32</v>
      </c>
      <c r="H55" s="61"/>
      <c r="I55" s="61"/>
      <c r="J55" s="64">
        <f t="shared" si="4"/>
        <v>0</v>
      </c>
      <c r="K55" s="32"/>
    </row>
    <row r="56" spans="1:11" ht="15.75" thickBot="1" x14ac:dyDescent="0.3">
      <c r="A56" s="11" t="s">
        <v>75</v>
      </c>
      <c r="B56" s="9">
        <v>5</v>
      </c>
      <c r="C56" s="23">
        <f t="shared" si="3"/>
        <v>6.5</v>
      </c>
      <c r="D56" s="6">
        <v>2258</v>
      </c>
      <c r="E56" s="21">
        <f t="shared" si="1"/>
        <v>6.75</v>
      </c>
      <c r="F56" s="26">
        <f t="shared" si="2"/>
        <v>7</v>
      </c>
      <c r="G56" s="6" t="s">
        <v>32</v>
      </c>
      <c r="H56" s="61"/>
      <c r="I56" s="61"/>
      <c r="J56" s="64">
        <f t="shared" si="4"/>
        <v>0</v>
      </c>
      <c r="K56" s="32"/>
    </row>
    <row r="57" spans="1:11" ht="15.75" thickBot="1" x14ac:dyDescent="0.3">
      <c r="A57" s="11" t="s">
        <v>76</v>
      </c>
      <c r="B57" s="9">
        <v>0.98</v>
      </c>
      <c r="C57" s="23">
        <f t="shared" si="3"/>
        <v>1.274</v>
      </c>
      <c r="D57" s="6">
        <v>447</v>
      </c>
      <c r="E57" s="21">
        <f t="shared" si="1"/>
        <v>1.323</v>
      </c>
      <c r="F57" s="26">
        <f t="shared" si="2"/>
        <v>1.3719999999999999</v>
      </c>
      <c r="G57" s="6" t="s">
        <v>32</v>
      </c>
      <c r="H57" s="61"/>
      <c r="I57" s="61"/>
      <c r="J57" s="64">
        <f t="shared" si="4"/>
        <v>0</v>
      </c>
      <c r="K57" s="32"/>
    </row>
    <row r="58" spans="1:11" ht="15.75" thickBot="1" x14ac:dyDescent="0.3">
      <c r="A58" s="11" t="s">
        <v>77</v>
      </c>
      <c r="B58" s="9">
        <v>562.13</v>
      </c>
      <c r="C58" s="23">
        <f t="shared" si="3"/>
        <v>730.76900000000001</v>
      </c>
      <c r="D58" s="6">
        <v>6</v>
      </c>
      <c r="E58" s="21">
        <f t="shared" si="1"/>
        <v>758.87549999999999</v>
      </c>
      <c r="F58" s="26">
        <f t="shared" si="2"/>
        <v>786.98199999999997</v>
      </c>
      <c r="G58" s="6" t="s">
        <v>32</v>
      </c>
      <c r="H58" s="61"/>
      <c r="I58" s="61"/>
      <c r="J58" s="64">
        <f t="shared" si="4"/>
        <v>0</v>
      </c>
      <c r="K58" s="32"/>
    </row>
    <row r="59" spans="1:11" ht="15.75" thickBot="1" x14ac:dyDescent="0.3">
      <c r="A59" s="11" t="s">
        <v>78</v>
      </c>
      <c r="B59" s="9">
        <v>320</v>
      </c>
      <c r="C59" s="23">
        <f t="shared" si="3"/>
        <v>416</v>
      </c>
      <c r="D59" s="6">
        <v>7</v>
      </c>
      <c r="E59" s="21">
        <f t="shared" si="1"/>
        <v>432</v>
      </c>
      <c r="F59" s="26">
        <f t="shared" si="2"/>
        <v>448</v>
      </c>
      <c r="G59" s="6" t="s">
        <v>32</v>
      </c>
      <c r="H59" s="61"/>
      <c r="I59" s="61"/>
      <c r="J59" s="64">
        <v>4</v>
      </c>
      <c r="K59" s="32"/>
    </row>
    <row r="60" spans="1:11" ht="15.75" thickBot="1" x14ac:dyDescent="0.3">
      <c r="A60" s="11" t="s">
        <v>79</v>
      </c>
      <c r="B60" s="9">
        <v>119.5</v>
      </c>
      <c r="C60" s="23">
        <f t="shared" si="3"/>
        <v>155.35</v>
      </c>
      <c r="D60" s="6">
        <v>2</v>
      </c>
      <c r="E60" s="21">
        <f t="shared" si="1"/>
        <v>161.32500000000002</v>
      </c>
      <c r="F60" s="26">
        <f t="shared" si="2"/>
        <v>167.29999999999998</v>
      </c>
      <c r="G60" s="6" t="s">
        <v>32</v>
      </c>
      <c r="H60" s="61"/>
      <c r="I60" s="61"/>
      <c r="J60" s="64">
        <v>7</v>
      </c>
      <c r="K60" s="32"/>
    </row>
    <row r="61" spans="1:11" ht="15.75" thickBot="1" x14ac:dyDescent="0.3">
      <c r="A61" s="11" t="s">
        <v>83</v>
      </c>
      <c r="B61" s="9">
        <v>118.69</v>
      </c>
      <c r="C61" s="23">
        <f t="shared" si="3"/>
        <v>154.297</v>
      </c>
      <c r="D61" s="6">
        <v>1</v>
      </c>
      <c r="E61" s="21">
        <f t="shared" si="1"/>
        <v>160.23150000000001</v>
      </c>
      <c r="F61" s="26">
        <f t="shared" si="2"/>
        <v>166.166</v>
      </c>
      <c r="G61" s="6" t="s">
        <v>32</v>
      </c>
      <c r="H61" s="61"/>
      <c r="I61" s="61"/>
      <c r="J61" s="64">
        <f t="shared" si="4"/>
        <v>0</v>
      </c>
      <c r="K61" s="32"/>
    </row>
    <row r="62" spans="1:11" ht="15.75" thickBot="1" x14ac:dyDescent="0.3">
      <c r="A62" s="11" t="s">
        <v>80</v>
      </c>
      <c r="B62" s="9">
        <v>65.78</v>
      </c>
      <c r="C62" s="23">
        <f t="shared" si="3"/>
        <v>85.51400000000001</v>
      </c>
      <c r="D62" s="6">
        <v>19</v>
      </c>
      <c r="E62" s="21">
        <f t="shared" si="1"/>
        <v>88.803000000000011</v>
      </c>
      <c r="F62" s="26">
        <f t="shared" si="2"/>
        <v>92.091999999999999</v>
      </c>
      <c r="G62" s="6" t="s">
        <v>32</v>
      </c>
      <c r="H62" s="61"/>
      <c r="I62" s="61"/>
      <c r="J62" s="64">
        <v>36</v>
      </c>
      <c r="K62" s="32"/>
    </row>
    <row r="63" spans="1:11" ht="15.75" thickBot="1" x14ac:dyDescent="0.3">
      <c r="A63" s="11" t="s">
        <v>121</v>
      </c>
      <c r="B63" s="9">
        <v>149</v>
      </c>
      <c r="C63" s="23">
        <f t="shared" si="3"/>
        <v>193.70000000000002</v>
      </c>
      <c r="D63" s="6">
        <v>2</v>
      </c>
      <c r="E63" s="21">
        <f t="shared" si="1"/>
        <v>201.15</v>
      </c>
      <c r="F63" s="26">
        <f t="shared" si="2"/>
        <v>208.6</v>
      </c>
      <c r="G63" s="6" t="s">
        <v>32</v>
      </c>
      <c r="H63" s="61"/>
      <c r="I63" s="61"/>
      <c r="J63" s="64">
        <v>4</v>
      </c>
      <c r="K63" s="32"/>
    </row>
    <row r="64" spans="1:11" ht="15.75" thickBot="1" x14ac:dyDescent="0.3">
      <c r="A64" s="11" t="s">
        <v>81</v>
      </c>
      <c r="B64" s="9">
        <v>40</v>
      </c>
      <c r="C64" s="23">
        <f t="shared" si="3"/>
        <v>52</v>
      </c>
      <c r="D64" s="6">
        <v>21</v>
      </c>
      <c r="E64" s="21">
        <f t="shared" si="1"/>
        <v>54</v>
      </c>
      <c r="F64" s="26">
        <f t="shared" si="2"/>
        <v>56</v>
      </c>
      <c r="G64" s="6" t="s">
        <v>32</v>
      </c>
      <c r="H64" s="61"/>
      <c r="I64" s="61"/>
      <c r="J64" s="64">
        <v>6</v>
      </c>
      <c r="K64" s="32"/>
    </row>
    <row r="65" spans="1:12" ht="15.75" thickBot="1" x14ac:dyDescent="0.3">
      <c r="A65" s="11" t="s">
        <v>82</v>
      </c>
      <c r="B65" s="9">
        <v>17</v>
      </c>
      <c r="C65" s="23">
        <f t="shared" si="3"/>
        <v>22.1</v>
      </c>
      <c r="D65" s="6">
        <v>7</v>
      </c>
      <c r="E65" s="21">
        <f t="shared" si="1"/>
        <v>22.950000000000003</v>
      </c>
      <c r="F65" s="26">
        <f t="shared" si="2"/>
        <v>23.799999999999997</v>
      </c>
      <c r="G65" s="6" t="s">
        <v>32</v>
      </c>
      <c r="H65" s="61"/>
      <c r="I65" s="61"/>
      <c r="J65" s="64">
        <v>1</v>
      </c>
      <c r="K65" s="32"/>
    </row>
    <row r="66" spans="1:12" ht="15.75" thickBot="1" x14ac:dyDescent="0.3">
      <c r="A66" s="11" t="s">
        <v>84</v>
      </c>
      <c r="B66" s="9">
        <v>272</v>
      </c>
      <c r="C66" s="23">
        <f t="shared" si="3"/>
        <v>353.6</v>
      </c>
      <c r="D66" s="6">
        <v>3</v>
      </c>
      <c r="E66" s="21">
        <f t="shared" si="1"/>
        <v>367.20000000000005</v>
      </c>
      <c r="F66" s="26">
        <f t="shared" si="2"/>
        <v>380.79999999999995</v>
      </c>
      <c r="G66" s="6" t="s">
        <v>32</v>
      </c>
      <c r="H66" s="61"/>
      <c r="I66" s="61"/>
      <c r="J66" s="64">
        <f t="shared" si="4"/>
        <v>0</v>
      </c>
      <c r="K66" s="32"/>
    </row>
    <row r="67" spans="1:12" ht="15.75" thickBot="1" x14ac:dyDescent="0.3">
      <c r="A67" s="11" t="s">
        <v>85</v>
      </c>
      <c r="B67" s="9">
        <v>302.14999999999998</v>
      </c>
      <c r="C67" s="23">
        <f t="shared" si="3"/>
        <v>392.79499999999996</v>
      </c>
      <c r="D67" s="6">
        <v>4</v>
      </c>
      <c r="E67" s="21">
        <f t="shared" si="1"/>
        <v>407.90249999999997</v>
      </c>
      <c r="F67" s="26">
        <f t="shared" si="2"/>
        <v>423.00999999999993</v>
      </c>
      <c r="G67" s="6" t="s">
        <v>32</v>
      </c>
      <c r="H67" s="61"/>
      <c r="I67" s="61"/>
      <c r="J67" s="64">
        <f t="shared" si="4"/>
        <v>0</v>
      </c>
      <c r="K67" s="32"/>
    </row>
    <row r="68" spans="1:12" ht="15.75" thickBot="1" x14ac:dyDescent="0.3">
      <c r="A68" s="11" t="s">
        <v>86</v>
      </c>
      <c r="B68" s="9">
        <v>57</v>
      </c>
      <c r="C68" s="23">
        <f t="shared" si="3"/>
        <v>74.100000000000009</v>
      </c>
      <c r="D68" s="6">
        <v>165</v>
      </c>
      <c r="E68" s="21">
        <f t="shared" si="1"/>
        <v>76.95</v>
      </c>
      <c r="F68" s="26">
        <f t="shared" si="2"/>
        <v>79.8</v>
      </c>
      <c r="G68" s="6" t="s">
        <v>32</v>
      </c>
      <c r="H68" s="61"/>
      <c r="I68" s="61"/>
      <c r="J68" s="64">
        <f t="shared" si="4"/>
        <v>0</v>
      </c>
      <c r="K68" s="32"/>
    </row>
    <row r="69" spans="1:12" ht="15.75" thickBot="1" x14ac:dyDescent="0.3">
      <c r="A69" s="11" t="s">
        <v>87</v>
      </c>
      <c r="B69" s="9">
        <v>49</v>
      </c>
      <c r="C69" s="23">
        <f t="shared" si="3"/>
        <v>63.7</v>
      </c>
      <c r="D69" s="6">
        <v>3</v>
      </c>
      <c r="E69" s="21">
        <f t="shared" si="1"/>
        <v>66.150000000000006</v>
      </c>
      <c r="F69" s="26">
        <f t="shared" si="2"/>
        <v>68.599999999999994</v>
      </c>
      <c r="G69" s="6" t="s">
        <v>32</v>
      </c>
      <c r="H69" s="61"/>
      <c r="I69" s="61"/>
      <c r="J69" s="64">
        <f t="shared" si="4"/>
        <v>0</v>
      </c>
      <c r="K69" s="32"/>
    </row>
    <row r="70" spans="1:12" ht="15.75" thickBot="1" x14ac:dyDescent="0.3">
      <c r="A70" s="11" t="s">
        <v>263</v>
      </c>
      <c r="B70" s="9">
        <v>47.63</v>
      </c>
      <c r="C70" s="23">
        <f t="shared" si="3"/>
        <v>61.919000000000004</v>
      </c>
      <c r="D70" s="6"/>
      <c r="E70" s="21">
        <f t="shared" si="1"/>
        <v>64.300500000000014</v>
      </c>
      <c r="F70" s="26">
        <f t="shared" si="2"/>
        <v>66.682000000000002</v>
      </c>
      <c r="G70" s="6" t="s">
        <v>32</v>
      </c>
      <c r="H70" s="61"/>
      <c r="I70" s="61"/>
      <c r="J70" s="64">
        <f t="shared" si="4"/>
        <v>0</v>
      </c>
      <c r="K70" s="32"/>
    </row>
    <row r="71" spans="1:12" ht="15.75" thickBot="1" x14ac:dyDescent="0.3">
      <c r="A71" s="11" t="s">
        <v>88</v>
      </c>
      <c r="B71" s="9">
        <v>13</v>
      </c>
      <c r="C71" s="23">
        <f t="shared" si="3"/>
        <v>16.900000000000002</v>
      </c>
      <c r="D71" s="6">
        <v>5</v>
      </c>
      <c r="E71" s="21">
        <f t="shared" si="1"/>
        <v>17.55</v>
      </c>
      <c r="F71" s="26">
        <f t="shared" si="2"/>
        <v>18.2</v>
      </c>
      <c r="G71" s="6" t="s">
        <v>32</v>
      </c>
      <c r="H71" s="61"/>
      <c r="I71" s="61"/>
      <c r="J71" s="64">
        <f t="shared" si="4"/>
        <v>0</v>
      </c>
      <c r="K71" s="32"/>
    </row>
    <row r="72" spans="1:12" ht="15.75" thickBot="1" x14ac:dyDescent="0.3">
      <c r="A72" s="11" t="s">
        <v>89</v>
      </c>
      <c r="B72" s="9">
        <v>7.5</v>
      </c>
      <c r="C72" s="23">
        <f t="shared" si="3"/>
        <v>9.75</v>
      </c>
      <c r="D72" s="6">
        <v>13</v>
      </c>
      <c r="E72" s="21">
        <f t="shared" si="1"/>
        <v>10.125</v>
      </c>
      <c r="F72" s="26">
        <f t="shared" si="2"/>
        <v>10.5</v>
      </c>
      <c r="G72" s="6" t="s">
        <v>32</v>
      </c>
      <c r="H72" s="61"/>
      <c r="I72" s="61"/>
      <c r="J72" s="64">
        <f t="shared" si="4"/>
        <v>0</v>
      </c>
      <c r="K72" s="32"/>
      <c r="L72" s="4" t="s">
        <v>258</v>
      </c>
    </row>
    <row r="73" spans="1:12" ht="15.75" thickBot="1" x14ac:dyDescent="0.3">
      <c r="A73" s="11" t="s">
        <v>91</v>
      </c>
      <c r="B73" s="9">
        <v>6.98</v>
      </c>
      <c r="C73" s="23">
        <f t="shared" si="3"/>
        <v>9.0740000000000016</v>
      </c>
      <c r="D73" s="6">
        <v>5</v>
      </c>
      <c r="E73" s="21">
        <f t="shared" si="1"/>
        <v>9.4230000000000018</v>
      </c>
      <c r="F73" s="26">
        <f t="shared" si="2"/>
        <v>9.7720000000000002</v>
      </c>
      <c r="G73" s="6" t="s">
        <v>32</v>
      </c>
      <c r="H73" s="61"/>
      <c r="I73" s="61"/>
      <c r="J73" s="64">
        <f t="shared" si="4"/>
        <v>0</v>
      </c>
      <c r="K73" s="32"/>
    </row>
    <row r="74" spans="1:12" ht="15.75" thickBot="1" x14ac:dyDescent="0.3">
      <c r="A74" s="11" t="s">
        <v>92</v>
      </c>
      <c r="B74" s="9">
        <v>7</v>
      </c>
      <c r="C74" s="23">
        <f t="shared" ref="C74:C165" si="5">B74*1.3</f>
        <v>9.1</v>
      </c>
      <c r="D74" s="6">
        <v>39</v>
      </c>
      <c r="E74" s="21">
        <f t="shared" ref="E74:E160" si="6">B74*1.35</f>
        <v>9.4500000000000011</v>
      </c>
      <c r="F74" s="26">
        <f t="shared" ref="F74:F160" si="7">B74*1.4</f>
        <v>9.7999999999999989</v>
      </c>
      <c r="G74" s="6" t="s">
        <v>32</v>
      </c>
      <c r="H74" s="61"/>
      <c r="I74" s="61"/>
      <c r="J74" s="64">
        <v>40</v>
      </c>
      <c r="K74" s="32"/>
    </row>
    <row r="75" spans="1:12" ht="15.75" thickBot="1" x14ac:dyDescent="0.3">
      <c r="A75" s="11" t="s">
        <v>90</v>
      </c>
      <c r="B75" s="9">
        <v>6.89</v>
      </c>
      <c r="C75" s="23">
        <f t="shared" si="5"/>
        <v>8.9570000000000007</v>
      </c>
      <c r="D75" s="6">
        <v>65</v>
      </c>
      <c r="E75" s="21">
        <f t="shared" si="6"/>
        <v>9.3015000000000008</v>
      </c>
      <c r="F75" s="26">
        <f t="shared" si="7"/>
        <v>9.645999999999999</v>
      </c>
      <c r="G75" s="6" t="s">
        <v>32</v>
      </c>
      <c r="H75" s="61"/>
      <c r="I75" s="61"/>
      <c r="J75" s="64">
        <f t="shared" si="4"/>
        <v>0</v>
      </c>
      <c r="K75" s="32"/>
    </row>
    <row r="76" spans="1:12" ht="15.75" thickBot="1" x14ac:dyDescent="0.3">
      <c r="A76" s="11" t="s">
        <v>93</v>
      </c>
      <c r="B76" s="9">
        <v>4</v>
      </c>
      <c r="C76" s="23">
        <f t="shared" si="5"/>
        <v>5.2</v>
      </c>
      <c r="D76" s="6">
        <v>180</v>
      </c>
      <c r="E76" s="21">
        <f t="shared" si="6"/>
        <v>5.4</v>
      </c>
      <c r="F76" s="26">
        <f t="shared" si="7"/>
        <v>5.6</v>
      </c>
      <c r="G76" s="6" t="s">
        <v>32</v>
      </c>
      <c r="H76" s="61"/>
      <c r="I76" s="61"/>
      <c r="J76" s="64">
        <f t="shared" si="4"/>
        <v>0</v>
      </c>
      <c r="K76" s="32"/>
    </row>
    <row r="77" spans="1:12" ht="15.75" thickBot="1" x14ac:dyDescent="0.3">
      <c r="A77" s="11" t="s">
        <v>94</v>
      </c>
      <c r="B77" s="9">
        <v>1.9</v>
      </c>
      <c r="C77" s="23">
        <f t="shared" si="5"/>
        <v>2.4699999999999998</v>
      </c>
      <c r="D77" s="6">
        <v>420</v>
      </c>
      <c r="E77" s="21">
        <f t="shared" si="6"/>
        <v>2.5649999999999999</v>
      </c>
      <c r="F77" s="26">
        <f t="shared" si="7"/>
        <v>2.6599999999999997</v>
      </c>
      <c r="G77" s="6" t="s">
        <v>32</v>
      </c>
      <c r="H77" s="61"/>
      <c r="I77" s="61"/>
      <c r="J77" s="64">
        <f t="shared" si="4"/>
        <v>0</v>
      </c>
      <c r="K77" s="32"/>
    </row>
    <row r="78" spans="1:12" ht="15.75" thickBot="1" x14ac:dyDescent="0.3">
      <c r="A78" s="11" t="s">
        <v>95</v>
      </c>
      <c r="B78" s="9">
        <v>1.18</v>
      </c>
      <c r="C78" s="23">
        <f t="shared" si="5"/>
        <v>1.534</v>
      </c>
      <c r="D78" s="6">
        <v>48</v>
      </c>
      <c r="E78" s="21">
        <f t="shared" si="6"/>
        <v>1.593</v>
      </c>
      <c r="F78" s="26">
        <f t="shared" si="7"/>
        <v>1.6519999999999999</v>
      </c>
      <c r="G78" s="6" t="s">
        <v>32</v>
      </c>
      <c r="H78" s="61"/>
      <c r="I78" s="61"/>
      <c r="J78" s="64">
        <f t="shared" si="4"/>
        <v>0</v>
      </c>
      <c r="K78" s="32"/>
    </row>
    <row r="79" spans="1:12" ht="15.75" thickBot="1" x14ac:dyDescent="0.3">
      <c r="A79" s="11" t="s">
        <v>96</v>
      </c>
      <c r="B79" s="9">
        <v>138</v>
      </c>
      <c r="C79" s="23">
        <f t="shared" si="5"/>
        <v>179.4</v>
      </c>
      <c r="D79" s="6">
        <v>9</v>
      </c>
      <c r="E79" s="21">
        <f t="shared" si="6"/>
        <v>186.3</v>
      </c>
      <c r="F79" s="26">
        <f t="shared" si="7"/>
        <v>193.2</v>
      </c>
      <c r="G79" s="6" t="s">
        <v>32</v>
      </c>
      <c r="H79" s="61"/>
      <c r="I79" s="61"/>
      <c r="J79" s="64">
        <f t="shared" si="4"/>
        <v>0</v>
      </c>
      <c r="K79" s="32"/>
    </row>
    <row r="80" spans="1:12" ht="15.75" thickBot="1" x14ac:dyDescent="0.3">
      <c r="A80" s="11" t="s">
        <v>97</v>
      </c>
      <c r="B80" s="9">
        <v>95</v>
      </c>
      <c r="C80" s="23">
        <f t="shared" si="5"/>
        <v>123.5</v>
      </c>
      <c r="D80" s="6">
        <v>20</v>
      </c>
      <c r="E80" s="21">
        <f t="shared" si="6"/>
        <v>128.25</v>
      </c>
      <c r="F80" s="26">
        <f t="shared" si="7"/>
        <v>133</v>
      </c>
      <c r="G80" s="6" t="s">
        <v>32</v>
      </c>
      <c r="H80" s="61"/>
      <c r="I80" s="61"/>
      <c r="J80" s="64">
        <f t="shared" si="4"/>
        <v>0</v>
      </c>
      <c r="K80" s="32"/>
    </row>
    <row r="81" spans="1:16" ht="15.75" thickBot="1" x14ac:dyDescent="0.3">
      <c r="A81" s="11" t="s">
        <v>267</v>
      </c>
      <c r="B81" s="9">
        <v>1614.31</v>
      </c>
      <c r="C81" s="23">
        <f t="shared" si="5"/>
        <v>2098.6030000000001</v>
      </c>
      <c r="D81" s="6"/>
      <c r="E81" s="21">
        <f t="shared" si="6"/>
        <v>2179.3184999999999</v>
      </c>
      <c r="F81" s="26">
        <f t="shared" si="7"/>
        <v>2260.0339999999997</v>
      </c>
      <c r="G81" s="6" t="s">
        <v>32</v>
      </c>
      <c r="H81" s="61"/>
      <c r="I81" s="61"/>
      <c r="J81" s="64">
        <f t="shared" si="4"/>
        <v>0</v>
      </c>
      <c r="K81" s="32"/>
    </row>
    <row r="82" spans="1:16" ht="15.75" thickBot="1" x14ac:dyDescent="0.3">
      <c r="A82" s="11" t="s">
        <v>268</v>
      </c>
      <c r="B82" s="9">
        <v>469.92</v>
      </c>
      <c r="C82" s="23">
        <f t="shared" si="5"/>
        <v>610.89600000000007</v>
      </c>
      <c r="D82" s="6"/>
      <c r="E82" s="21">
        <f t="shared" si="6"/>
        <v>634.39200000000005</v>
      </c>
      <c r="F82" s="26">
        <f t="shared" si="7"/>
        <v>657.88800000000003</v>
      </c>
      <c r="G82" s="6" t="s">
        <v>32</v>
      </c>
      <c r="H82" s="61"/>
      <c r="I82" s="61"/>
      <c r="J82" s="64">
        <f t="shared" si="4"/>
        <v>0</v>
      </c>
      <c r="K82" s="32"/>
    </row>
    <row r="83" spans="1:16" ht="15.75" thickBot="1" x14ac:dyDescent="0.3">
      <c r="A83" s="11" t="s">
        <v>98</v>
      </c>
      <c r="B83" s="9">
        <v>147.5</v>
      </c>
      <c r="C83" s="23">
        <f t="shared" si="5"/>
        <v>191.75</v>
      </c>
      <c r="D83" s="6">
        <v>1</v>
      </c>
      <c r="E83" s="21">
        <f t="shared" si="6"/>
        <v>199.125</v>
      </c>
      <c r="F83" s="26">
        <f t="shared" si="7"/>
        <v>206.5</v>
      </c>
      <c r="G83" s="6" t="s">
        <v>32</v>
      </c>
      <c r="H83" s="61"/>
      <c r="I83" s="61"/>
      <c r="J83" s="64">
        <f t="shared" si="4"/>
        <v>0</v>
      </c>
      <c r="K83" s="32"/>
    </row>
    <row r="84" spans="1:16" ht="15.75" thickBot="1" x14ac:dyDescent="0.3">
      <c r="A84" s="11" t="s">
        <v>255</v>
      </c>
      <c r="B84" s="9">
        <v>35.5</v>
      </c>
      <c r="C84" s="23">
        <f t="shared" si="5"/>
        <v>46.15</v>
      </c>
      <c r="D84" s="6"/>
      <c r="E84" s="21">
        <f t="shared" si="6"/>
        <v>47.925000000000004</v>
      </c>
      <c r="F84" s="26">
        <f t="shared" si="7"/>
        <v>49.699999999999996</v>
      </c>
      <c r="G84" s="6" t="s">
        <v>32</v>
      </c>
      <c r="H84" s="61"/>
      <c r="I84" s="61"/>
      <c r="J84" s="64">
        <f t="shared" si="4"/>
        <v>0</v>
      </c>
      <c r="K84" s="32"/>
    </row>
    <row r="85" spans="1:16" ht="15.75" thickBot="1" x14ac:dyDescent="0.3">
      <c r="A85" s="11" t="s">
        <v>256</v>
      </c>
      <c r="B85" s="9">
        <v>48.5</v>
      </c>
      <c r="C85" s="23">
        <f t="shared" si="5"/>
        <v>63.050000000000004</v>
      </c>
      <c r="D85" s="6">
        <v>0</v>
      </c>
      <c r="E85" s="21">
        <f t="shared" si="6"/>
        <v>65.475000000000009</v>
      </c>
      <c r="F85" s="26">
        <f t="shared" si="7"/>
        <v>67.899999999999991</v>
      </c>
      <c r="G85" s="6" t="s">
        <v>32</v>
      </c>
      <c r="H85" s="61"/>
      <c r="I85" s="61"/>
      <c r="J85" s="64">
        <f t="shared" si="4"/>
        <v>0</v>
      </c>
      <c r="K85" s="58"/>
      <c r="L85" s="60"/>
      <c r="M85" s="60"/>
      <c r="N85" s="60"/>
      <c r="O85" s="60"/>
      <c r="P85" s="60"/>
    </row>
    <row r="86" spans="1:16" ht="15.75" thickBot="1" x14ac:dyDescent="0.3">
      <c r="A86" s="11" t="s">
        <v>99</v>
      </c>
      <c r="B86" s="9">
        <v>36</v>
      </c>
      <c r="C86" s="23">
        <f t="shared" si="5"/>
        <v>46.800000000000004</v>
      </c>
      <c r="D86" s="6">
        <v>5</v>
      </c>
      <c r="E86" s="21">
        <f t="shared" si="6"/>
        <v>48.6</v>
      </c>
      <c r="F86" s="26">
        <f t="shared" si="7"/>
        <v>50.4</v>
      </c>
      <c r="G86" s="6" t="s">
        <v>32</v>
      </c>
      <c r="H86" s="61"/>
      <c r="I86" s="61"/>
      <c r="J86" s="64">
        <f t="shared" si="4"/>
        <v>0</v>
      </c>
      <c r="K86" s="32"/>
    </row>
    <row r="87" spans="1:16" ht="15.75" thickBot="1" x14ac:dyDescent="0.3">
      <c r="A87" s="11" t="s">
        <v>257</v>
      </c>
      <c r="B87" s="9">
        <v>22</v>
      </c>
      <c r="C87" s="23">
        <f t="shared" si="5"/>
        <v>28.6</v>
      </c>
      <c r="D87" s="6"/>
      <c r="E87" s="21">
        <f t="shared" si="6"/>
        <v>29.700000000000003</v>
      </c>
      <c r="F87" s="26">
        <f t="shared" si="7"/>
        <v>30.799999999999997</v>
      </c>
      <c r="G87" s="6" t="s">
        <v>32</v>
      </c>
      <c r="H87" s="61"/>
      <c r="I87" s="61"/>
      <c r="J87" s="64">
        <f t="shared" si="4"/>
        <v>0</v>
      </c>
      <c r="K87" s="32"/>
    </row>
    <row r="88" spans="1:16" ht="15.75" thickBot="1" x14ac:dyDescent="0.3">
      <c r="A88" s="11" t="s">
        <v>100</v>
      </c>
      <c r="B88" s="9">
        <v>22</v>
      </c>
      <c r="C88" s="23">
        <f t="shared" si="5"/>
        <v>28.6</v>
      </c>
      <c r="D88" s="6">
        <v>2</v>
      </c>
      <c r="E88" s="21">
        <f t="shared" si="6"/>
        <v>29.700000000000003</v>
      </c>
      <c r="F88" s="26">
        <f t="shared" si="7"/>
        <v>30.799999999999997</v>
      </c>
      <c r="G88" s="6" t="s">
        <v>32</v>
      </c>
      <c r="H88" s="61"/>
      <c r="I88" s="61"/>
      <c r="J88" s="64">
        <f t="shared" si="4"/>
        <v>0</v>
      </c>
      <c r="K88" s="32"/>
    </row>
    <row r="89" spans="1:16" ht="15.75" thickBot="1" x14ac:dyDescent="0.3">
      <c r="A89" s="11" t="s">
        <v>296</v>
      </c>
      <c r="B89" s="9">
        <v>15</v>
      </c>
      <c r="C89" s="23">
        <f t="shared" si="5"/>
        <v>19.5</v>
      </c>
      <c r="D89" s="6"/>
      <c r="E89" s="21">
        <f t="shared" si="6"/>
        <v>20.25</v>
      </c>
      <c r="F89" s="26">
        <f t="shared" si="7"/>
        <v>21</v>
      </c>
      <c r="G89" s="6"/>
      <c r="H89" s="61"/>
      <c r="I89" s="61"/>
      <c r="J89" s="64">
        <f t="shared" si="4"/>
        <v>0</v>
      </c>
      <c r="K89" s="32"/>
    </row>
    <row r="90" spans="1:16" ht="15.75" thickBot="1" x14ac:dyDescent="0.3">
      <c r="A90" s="11" t="s">
        <v>269</v>
      </c>
      <c r="B90" s="9">
        <v>14.89</v>
      </c>
      <c r="C90" s="23">
        <f t="shared" si="5"/>
        <v>19.357000000000003</v>
      </c>
      <c r="D90" s="6">
        <v>25</v>
      </c>
      <c r="E90" s="21">
        <f t="shared" si="6"/>
        <v>20.101500000000001</v>
      </c>
      <c r="F90" s="26">
        <f t="shared" si="7"/>
        <v>20.846</v>
      </c>
      <c r="G90" s="6" t="s">
        <v>32</v>
      </c>
      <c r="H90" s="61"/>
      <c r="I90" s="61"/>
      <c r="J90" s="64">
        <f t="shared" si="4"/>
        <v>0</v>
      </c>
      <c r="K90" s="32"/>
    </row>
    <row r="91" spans="1:16" ht="15.75" thickBot="1" x14ac:dyDescent="0.3">
      <c r="A91" s="11" t="s">
        <v>101</v>
      </c>
      <c r="B91" s="9">
        <v>12.58</v>
      </c>
      <c r="C91" s="23">
        <f t="shared" si="5"/>
        <v>16.353999999999999</v>
      </c>
      <c r="D91" s="6">
        <v>80</v>
      </c>
      <c r="E91" s="21">
        <f t="shared" si="6"/>
        <v>16.983000000000001</v>
      </c>
      <c r="F91" s="26">
        <f t="shared" si="7"/>
        <v>17.611999999999998</v>
      </c>
      <c r="G91" s="6" t="s">
        <v>32</v>
      </c>
      <c r="H91" s="61"/>
      <c r="I91" s="61"/>
      <c r="J91" s="64">
        <f t="shared" si="4"/>
        <v>0</v>
      </c>
      <c r="K91" s="32"/>
    </row>
    <row r="92" spans="1:16" ht="15.75" thickBot="1" x14ac:dyDescent="0.3">
      <c r="A92" s="11" t="s">
        <v>102</v>
      </c>
      <c r="B92" s="9">
        <v>3</v>
      </c>
      <c r="C92" s="23">
        <f t="shared" si="5"/>
        <v>3.9000000000000004</v>
      </c>
      <c r="D92" s="6">
        <v>324</v>
      </c>
      <c r="E92" s="21">
        <f t="shared" si="6"/>
        <v>4.0500000000000007</v>
      </c>
      <c r="F92" s="26">
        <f t="shared" si="7"/>
        <v>4.1999999999999993</v>
      </c>
      <c r="G92" s="6" t="s">
        <v>32</v>
      </c>
      <c r="H92" s="61"/>
      <c r="I92" s="61"/>
      <c r="J92" s="64">
        <f t="shared" si="4"/>
        <v>0</v>
      </c>
      <c r="K92" s="32"/>
    </row>
    <row r="93" spans="1:16" ht="15.75" thickBot="1" x14ac:dyDescent="0.3">
      <c r="A93" s="11" t="s">
        <v>103</v>
      </c>
      <c r="B93" s="9">
        <v>1</v>
      </c>
      <c r="C93" s="23">
        <f t="shared" si="5"/>
        <v>1.3</v>
      </c>
      <c r="D93" s="6">
        <v>700</v>
      </c>
      <c r="E93" s="21">
        <f t="shared" si="6"/>
        <v>1.35</v>
      </c>
      <c r="F93" s="26">
        <f t="shared" si="7"/>
        <v>1.4</v>
      </c>
      <c r="G93" s="6" t="s">
        <v>32</v>
      </c>
      <c r="H93" s="61"/>
      <c r="I93" s="61"/>
      <c r="J93" s="64">
        <f t="shared" si="4"/>
        <v>0</v>
      </c>
      <c r="K93" s="32"/>
    </row>
    <row r="94" spans="1:16" ht="15.75" thickBot="1" x14ac:dyDescent="0.3">
      <c r="A94" s="11" t="s">
        <v>272</v>
      </c>
      <c r="B94" s="9">
        <v>984.95</v>
      </c>
      <c r="C94" s="23">
        <f t="shared" si="5"/>
        <v>1280.4350000000002</v>
      </c>
      <c r="D94" s="6"/>
      <c r="E94" s="21">
        <f t="shared" si="6"/>
        <v>1329.6825000000001</v>
      </c>
      <c r="F94" s="26">
        <f t="shared" si="7"/>
        <v>1378.93</v>
      </c>
      <c r="G94" s="6"/>
      <c r="H94" s="61"/>
      <c r="I94" s="61"/>
      <c r="J94" s="64">
        <v>1</v>
      </c>
      <c r="K94" s="32"/>
    </row>
    <row r="95" spans="1:16" ht="15.75" thickBot="1" x14ac:dyDescent="0.3">
      <c r="A95" s="11" t="s">
        <v>104</v>
      </c>
      <c r="B95" s="9">
        <v>645</v>
      </c>
      <c r="C95" s="23">
        <f t="shared" si="5"/>
        <v>838.5</v>
      </c>
      <c r="D95" s="6">
        <v>1</v>
      </c>
      <c r="E95" s="21">
        <f t="shared" si="6"/>
        <v>870.75000000000011</v>
      </c>
      <c r="F95" s="26">
        <f t="shared" si="7"/>
        <v>902.99999999999989</v>
      </c>
      <c r="G95" s="6" t="s">
        <v>32</v>
      </c>
      <c r="H95" s="61"/>
      <c r="I95" s="61"/>
      <c r="J95" s="64">
        <v>26</v>
      </c>
      <c r="K95" s="32"/>
    </row>
    <row r="96" spans="1:16" ht="15.75" thickBot="1" x14ac:dyDescent="0.3">
      <c r="A96" s="11" t="s">
        <v>105</v>
      </c>
      <c r="B96" s="9">
        <v>78</v>
      </c>
      <c r="C96" s="23">
        <f t="shared" si="5"/>
        <v>101.4</v>
      </c>
      <c r="D96" s="6">
        <v>184</v>
      </c>
      <c r="E96" s="21">
        <f t="shared" si="6"/>
        <v>105.30000000000001</v>
      </c>
      <c r="F96" s="26">
        <f t="shared" si="7"/>
        <v>109.19999999999999</v>
      </c>
      <c r="G96" s="6" t="s">
        <v>32</v>
      </c>
      <c r="H96" s="61"/>
      <c r="I96" s="61"/>
      <c r="J96" s="64">
        <f t="shared" si="4"/>
        <v>0</v>
      </c>
      <c r="K96" s="32"/>
    </row>
    <row r="97" spans="1:11" ht="15.75" thickBot="1" x14ac:dyDescent="0.3">
      <c r="A97" s="11" t="s">
        <v>106</v>
      </c>
      <c r="B97" s="9">
        <v>67</v>
      </c>
      <c r="C97" s="23">
        <f t="shared" si="5"/>
        <v>87.100000000000009</v>
      </c>
      <c r="D97" s="6">
        <v>76</v>
      </c>
      <c r="E97" s="21">
        <f t="shared" si="6"/>
        <v>90.45</v>
      </c>
      <c r="F97" s="26">
        <f t="shared" si="7"/>
        <v>93.8</v>
      </c>
      <c r="G97" s="6" t="s">
        <v>32</v>
      </c>
      <c r="H97" s="61"/>
      <c r="I97" s="61"/>
      <c r="J97" s="64">
        <f t="shared" si="4"/>
        <v>0</v>
      </c>
      <c r="K97" s="32"/>
    </row>
    <row r="98" spans="1:11" ht="15.75" thickBot="1" x14ac:dyDescent="0.3">
      <c r="A98" s="11" t="s">
        <v>107</v>
      </c>
      <c r="B98" s="9">
        <v>12</v>
      </c>
      <c r="C98" s="23">
        <f t="shared" si="5"/>
        <v>15.600000000000001</v>
      </c>
      <c r="D98" s="6">
        <v>5</v>
      </c>
      <c r="E98" s="21">
        <f t="shared" si="6"/>
        <v>16.200000000000003</v>
      </c>
      <c r="F98" s="26">
        <f t="shared" si="7"/>
        <v>16.799999999999997</v>
      </c>
      <c r="G98" s="6" t="s">
        <v>32</v>
      </c>
      <c r="H98" s="61"/>
      <c r="I98" s="61"/>
      <c r="J98" s="64">
        <v>4</v>
      </c>
      <c r="K98" s="32"/>
    </row>
    <row r="99" spans="1:11" ht="15.75" thickBot="1" x14ac:dyDescent="0.3">
      <c r="A99" s="11" t="s">
        <v>110</v>
      </c>
      <c r="B99" s="9">
        <v>10.58</v>
      </c>
      <c r="C99" s="23">
        <f t="shared" si="5"/>
        <v>13.754000000000001</v>
      </c>
      <c r="D99" s="6">
        <v>5</v>
      </c>
      <c r="E99" s="21">
        <f t="shared" si="6"/>
        <v>14.283000000000001</v>
      </c>
      <c r="F99" s="26">
        <f t="shared" si="7"/>
        <v>14.811999999999999</v>
      </c>
      <c r="G99" s="6" t="s">
        <v>32</v>
      </c>
      <c r="H99" s="61"/>
      <c r="I99" s="61"/>
      <c r="J99" s="64">
        <f t="shared" si="4"/>
        <v>0</v>
      </c>
      <c r="K99" s="32"/>
    </row>
    <row r="100" spans="1:11" ht="15.75" thickBot="1" x14ac:dyDescent="0.3">
      <c r="A100" s="11" t="s">
        <v>111</v>
      </c>
      <c r="B100" s="9">
        <v>10.42</v>
      </c>
      <c r="C100" s="23">
        <f t="shared" si="5"/>
        <v>13.546000000000001</v>
      </c>
      <c r="D100" s="6">
        <v>6</v>
      </c>
      <c r="E100" s="21">
        <f t="shared" si="6"/>
        <v>14.067</v>
      </c>
      <c r="F100" s="26">
        <f t="shared" si="7"/>
        <v>14.587999999999999</v>
      </c>
      <c r="G100" s="6" t="s">
        <v>32</v>
      </c>
      <c r="H100" s="61"/>
      <c r="I100" s="61"/>
      <c r="J100" s="64">
        <f t="shared" si="4"/>
        <v>0</v>
      </c>
      <c r="K100" s="32"/>
    </row>
    <row r="101" spans="1:11" ht="15.75" thickBot="1" x14ac:dyDescent="0.3">
      <c r="A101" s="11" t="s">
        <v>108</v>
      </c>
      <c r="B101" s="9">
        <v>4.76</v>
      </c>
      <c r="C101" s="23">
        <f t="shared" si="5"/>
        <v>6.1879999999999997</v>
      </c>
      <c r="D101" s="6">
        <v>1723</v>
      </c>
      <c r="E101" s="21">
        <f t="shared" si="6"/>
        <v>6.4260000000000002</v>
      </c>
      <c r="F101" s="26">
        <f t="shared" si="7"/>
        <v>6.6639999999999997</v>
      </c>
      <c r="G101" s="6" t="s">
        <v>32</v>
      </c>
      <c r="H101" s="61"/>
      <c r="I101" s="61"/>
      <c r="J101" s="64">
        <f t="shared" si="4"/>
        <v>0</v>
      </c>
      <c r="K101" s="32"/>
    </row>
    <row r="102" spans="1:11" ht="15.75" thickBot="1" x14ac:dyDescent="0.3">
      <c r="A102" s="11" t="s">
        <v>109</v>
      </c>
      <c r="B102" s="9">
        <v>2</v>
      </c>
      <c r="C102" s="23">
        <f t="shared" si="5"/>
        <v>2.6</v>
      </c>
      <c r="D102" s="6">
        <v>1271</v>
      </c>
      <c r="E102" s="21">
        <f t="shared" si="6"/>
        <v>2.7</v>
      </c>
      <c r="F102" s="26">
        <f t="shared" si="7"/>
        <v>2.8</v>
      </c>
      <c r="G102" s="6" t="s">
        <v>32</v>
      </c>
      <c r="H102" s="61"/>
      <c r="I102" s="61"/>
      <c r="J102" s="64">
        <f t="shared" ref="J102:J122" si="8">H102-I102</f>
        <v>0</v>
      </c>
      <c r="K102" s="32"/>
    </row>
    <row r="103" spans="1:11" ht="15.75" thickBot="1" x14ac:dyDescent="0.3">
      <c r="A103" s="11" t="s">
        <v>112</v>
      </c>
      <c r="B103" s="9">
        <v>1.8</v>
      </c>
      <c r="C103" s="23">
        <f t="shared" si="5"/>
        <v>2.3400000000000003</v>
      </c>
      <c r="D103" s="6">
        <v>1752</v>
      </c>
      <c r="E103" s="21">
        <f t="shared" si="6"/>
        <v>2.4300000000000002</v>
      </c>
      <c r="F103" s="26">
        <f t="shared" si="7"/>
        <v>2.52</v>
      </c>
      <c r="G103" s="6" t="s">
        <v>32</v>
      </c>
      <c r="H103" s="61"/>
      <c r="I103" s="61"/>
      <c r="J103" s="64">
        <v>650</v>
      </c>
      <c r="K103" s="32"/>
    </row>
    <row r="104" spans="1:11" ht="15.75" thickBot="1" x14ac:dyDescent="0.3">
      <c r="A104" s="11" t="s">
        <v>113</v>
      </c>
      <c r="B104" s="9">
        <v>37</v>
      </c>
      <c r="C104" s="23">
        <f t="shared" si="5"/>
        <v>48.1</v>
      </c>
      <c r="D104" s="6">
        <v>6</v>
      </c>
      <c r="E104" s="21">
        <f t="shared" si="6"/>
        <v>49.95</v>
      </c>
      <c r="F104" s="26">
        <f t="shared" si="7"/>
        <v>51.8</v>
      </c>
      <c r="G104" s="6" t="s">
        <v>32</v>
      </c>
      <c r="H104" s="61"/>
      <c r="I104" s="61"/>
      <c r="J104" s="64">
        <f t="shared" si="8"/>
        <v>0</v>
      </c>
      <c r="K104" s="32"/>
    </row>
    <row r="105" spans="1:11" ht="15.75" thickBot="1" x14ac:dyDescent="0.3">
      <c r="A105" s="11" t="s">
        <v>114</v>
      </c>
      <c r="B105" s="9">
        <v>15</v>
      </c>
      <c r="C105" s="23">
        <f t="shared" si="5"/>
        <v>19.5</v>
      </c>
      <c r="D105" s="6">
        <v>10</v>
      </c>
      <c r="E105" s="21">
        <f t="shared" si="6"/>
        <v>20.25</v>
      </c>
      <c r="F105" s="26">
        <f t="shared" si="7"/>
        <v>21</v>
      </c>
      <c r="G105" s="6" t="s">
        <v>32</v>
      </c>
      <c r="H105" s="61"/>
      <c r="I105" s="61"/>
      <c r="J105" s="64">
        <f t="shared" si="8"/>
        <v>0</v>
      </c>
      <c r="K105" s="32"/>
    </row>
    <row r="106" spans="1:11" ht="15.75" thickBot="1" x14ac:dyDescent="0.3">
      <c r="A106" s="11" t="s">
        <v>251</v>
      </c>
      <c r="B106" s="9">
        <v>6.5</v>
      </c>
      <c r="C106" s="23">
        <f t="shared" si="5"/>
        <v>8.4500000000000011</v>
      </c>
      <c r="D106" s="6"/>
      <c r="E106" s="21">
        <f t="shared" si="6"/>
        <v>8.7750000000000004</v>
      </c>
      <c r="F106" s="26">
        <f t="shared" si="7"/>
        <v>9.1</v>
      </c>
      <c r="G106" s="6" t="s">
        <v>32</v>
      </c>
      <c r="H106" s="61"/>
      <c r="I106" s="61"/>
      <c r="J106" s="64">
        <f t="shared" si="8"/>
        <v>0</v>
      </c>
      <c r="K106" s="32"/>
    </row>
    <row r="107" spans="1:11" ht="15.75" thickBot="1" x14ac:dyDescent="0.3">
      <c r="A107" s="11" t="s">
        <v>252</v>
      </c>
      <c r="B107" s="9">
        <v>14.5</v>
      </c>
      <c r="C107" s="23">
        <f t="shared" si="5"/>
        <v>18.850000000000001</v>
      </c>
      <c r="D107" s="6"/>
      <c r="E107" s="21">
        <f t="shared" si="6"/>
        <v>19.575000000000003</v>
      </c>
      <c r="F107" s="26">
        <f t="shared" si="7"/>
        <v>20.299999999999997</v>
      </c>
      <c r="G107" s="6" t="s">
        <v>32</v>
      </c>
      <c r="H107" s="61"/>
      <c r="I107" s="61"/>
      <c r="J107" s="64">
        <f t="shared" si="8"/>
        <v>0</v>
      </c>
      <c r="K107" s="32"/>
    </row>
    <row r="108" spans="1:11" ht="15.75" thickBot="1" x14ac:dyDescent="0.3">
      <c r="A108" s="11" t="s">
        <v>116</v>
      </c>
      <c r="B108" s="9">
        <v>13.5</v>
      </c>
      <c r="C108" s="23">
        <f t="shared" si="5"/>
        <v>17.55</v>
      </c>
      <c r="D108" s="6">
        <v>8</v>
      </c>
      <c r="E108" s="21">
        <f t="shared" si="6"/>
        <v>18.225000000000001</v>
      </c>
      <c r="F108" s="26">
        <f t="shared" si="7"/>
        <v>18.899999999999999</v>
      </c>
      <c r="G108" s="6" t="s">
        <v>32</v>
      </c>
      <c r="H108" s="61"/>
      <c r="I108" s="61"/>
      <c r="J108" s="64">
        <f t="shared" si="8"/>
        <v>0</v>
      </c>
      <c r="K108" s="32"/>
    </row>
    <row r="109" spans="1:11" ht="15.75" thickBot="1" x14ac:dyDescent="0.3">
      <c r="A109" s="11" t="s">
        <v>253</v>
      </c>
      <c r="B109" s="9">
        <v>3.5</v>
      </c>
      <c r="C109" s="23">
        <f t="shared" si="5"/>
        <v>4.55</v>
      </c>
      <c r="D109" s="6"/>
      <c r="E109" s="21">
        <f t="shared" si="6"/>
        <v>4.7250000000000005</v>
      </c>
      <c r="F109" s="26">
        <f t="shared" si="7"/>
        <v>4.8999999999999995</v>
      </c>
      <c r="G109" s="6" t="s">
        <v>32</v>
      </c>
      <c r="H109" s="61"/>
      <c r="I109" s="61"/>
      <c r="J109" s="64">
        <f t="shared" si="8"/>
        <v>0</v>
      </c>
      <c r="K109" s="32"/>
    </row>
    <row r="110" spans="1:11" ht="15.75" thickBot="1" x14ac:dyDescent="0.3">
      <c r="A110" s="11" t="s">
        <v>282</v>
      </c>
      <c r="B110" s="9">
        <v>5.5</v>
      </c>
      <c r="C110" s="23">
        <f t="shared" si="5"/>
        <v>7.15</v>
      </c>
      <c r="D110" s="6"/>
      <c r="E110" s="21">
        <f t="shared" si="6"/>
        <v>7.4250000000000007</v>
      </c>
      <c r="F110" s="26">
        <f t="shared" si="7"/>
        <v>7.6999999999999993</v>
      </c>
      <c r="G110" s="6"/>
      <c r="H110" s="61"/>
      <c r="I110" s="61"/>
      <c r="J110" s="64">
        <f t="shared" si="8"/>
        <v>0</v>
      </c>
      <c r="K110" s="32"/>
    </row>
    <row r="111" spans="1:11" ht="15.75" thickBot="1" x14ac:dyDescent="0.3">
      <c r="A111" s="11" t="s">
        <v>115</v>
      </c>
      <c r="B111" s="9">
        <v>5.2</v>
      </c>
      <c r="C111" s="23">
        <f t="shared" si="5"/>
        <v>6.7600000000000007</v>
      </c>
      <c r="D111" s="6">
        <v>18</v>
      </c>
      <c r="E111" s="21">
        <f t="shared" si="6"/>
        <v>7.0200000000000005</v>
      </c>
      <c r="F111" s="26">
        <f t="shared" si="7"/>
        <v>7.2799999999999994</v>
      </c>
      <c r="G111" s="6" t="s">
        <v>32</v>
      </c>
      <c r="H111" s="61"/>
      <c r="I111" s="61"/>
      <c r="J111" s="64">
        <f t="shared" si="8"/>
        <v>0</v>
      </c>
      <c r="K111" s="32"/>
    </row>
    <row r="112" spans="1:11" ht="15.75" thickBot="1" x14ac:dyDescent="0.3">
      <c r="A112" s="11" t="s">
        <v>187</v>
      </c>
      <c r="B112" s="9">
        <v>258</v>
      </c>
      <c r="C112" s="23">
        <f t="shared" si="5"/>
        <v>335.40000000000003</v>
      </c>
      <c r="D112" s="6">
        <v>22</v>
      </c>
      <c r="E112" s="21">
        <f t="shared" si="6"/>
        <v>348.3</v>
      </c>
      <c r="F112" s="26">
        <f t="shared" si="7"/>
        <v>361.2</v>
      </c>
      <c r="G112" s="6" t="s">
        <v>32</v>
      </c>
      <c r="H112" s="61"/>
      <c r="I112" s="61"/>
      <c r="J112" s="64">
        <f t="shared" si="8"/>
        <v>0</v>
      </c>
      <c r="K112" s="32"/>
    </row>
    <row r="113" spans="1:11" ht="15.75" thickBot="1" x14ac:dyDescent="0.3">
      <c r="A113" s="11" t="s">
        <v>303</v>
      </c>
      <c r="B113" s="9">
        <v>271</v>
      </c>
      <c r="C113" s="23">
        <f t="shared" si="5"/>
        <v>352.3</v>
      </c>
      <c r="D113" s="6"/>
      <c r="E113" s="21">
        <f t="shared" si="6"/>
        <v>365.85</v>
      </c>
      <c r="F113" s="26">
        <f t="shared" si="7"/>
        <v>379.4</v>
      </c>
      <c r="G113" s="6" t="s">
        <v>32</v>
      </c>
      <c r="H113" s="61"/>
      <c r="I113" s="61"/>
      <c r="J113" s="64">
        <v>3</v>
      </c>
      <c r="K113" s="32"/>
    </row>
    <row r="114" spans="1:11" ht="15.75" thickBot="1" x14ac:dyDescent="0.3">
      <c r="A114" s="11" t="s">
        <v>117</v>
      </c>
      <c r="B114" s="9">
        <v>89</v>
      </c>
      <c r="C114" s="23">
        <f t="shared" si="5"/>
        <v>115.7</v>
      </c>
      <c r="D114" s="6">
        <v>6</v>
      </c>
      <c r="E114" s="21">
        <f t="shared" si="6"/>
        <v>120.15</v>
      </c>
      <c r="F114" s="26">
        <f t="shared" si="7"/>
        <v>124.6</v>
      </c>
      <c r="G114" s="6" t="s">
        <v>32</v>
      </c>
      <c r="H114" s="61"/>
      <c r="I114" s="61"/>
      <c r="J114" s="64">
        <f t="shared" si="8"/>
        <v>0</v>
      </c>
      <c r="K114" s="32"/>
    </row>
    <row r="115" spans="1:11" ht="15.75" thickBot="1" x14ac:dyDescent="0.3">
      <c r="A115" s="11" t="s">
        <v>118</v>
      </c>
      <c r="B115" s="9">
        <v>92</v>
      </c>
      <c r="C115" s="23">
        <f t="shared" si="5"/>
        <v>119.60000000000001</v>
      </c>
      <c r="D115" s="6">
        <v>3</v>
      </c>
      <c r="E115" s="21">
        <f t="shared" si="6"/>
        <v>124.2</v>
      </c>
      <c r="F115" s="26">
        <f t="shared" si="7"/>
        <v>128.79999999999998</v>
      </c>
      <c r="G115" s="6" t="s">
        <v>32</v>
      </c>
      <c r="H115" s="61"/>
      <c r="I115" s="61"/>
      <c r="J115" s="64">
        <f t="shared" si="8"/>
        <v>0</v>
      </c>
      <c r="K115" s="32"/>
    </row>
    <row r="116" spans="1:11" ht="15.75" thickBot="1" x14ac:dyDescent="0.3">
      <c r="A116" s="11" t="s">
        <v>297</v>
      </c>
      <c r="B116" s="9">
        <v>65</v>
      </c>
      <c r="C116" s="23">
        <f t="shared" si="5"/>
        <v>84.5</v>
      </c>
      <c r="D116" s="6"/>
      <c r="E116" s="21">
        <f t="shared" si="6"/>
        <v>87.75</v>
      </c>
      <c r="F116" s="26">
        <f t="shared" si="7"/>
        <v>91</v>
      </c>
      <c r="G116" s="6"/>
      <c r="H116" s="61"/>
      <c r="I116" s="61"/>
      <c r="J116" s="64">
        <f t="shared" si="8"/>
        <v>0</v>
      </c>
      <c r="K116" s="32"/>
    </row>
    <row r="117" spans="1:11" ht="15.75" thickBot="1" x14ac:dyDescent="0.3">
      <c r="A117" s="11" t="s">
        <v>119</v>
      </c>
      <c r="B117" s="9">
        <v>38</v>
      </c>
      <c r="C117" s="23">
        <f t="shared" si="5"/>
        <v>49.4</v>
      </c>
      <c r="D117" s="6">
        <v>3</v>
      </c>
      <c r="E117" s="21">
        <f t="shared" si="6"/>
        <v>51.300000000000004</v>
      </c>
      <c r="F117" s="26">
        <f t="shared" si="7"/>
        <v>53.199999999999996</v>
      </c>
      <c r="G117" s="6" t="s">
        <v>32</v>
      </c>
      <c r="H117" s="61"/>
      <c r="I117" s="61"/>
      <c r="J117" s="64">
        <f t="shared" si="8"/>
        <v>0</v>
      </c>
      <c r="K117" s="32"/>
    </row>
    <row r="118" spans="1:11" ht="15.75" thickBot="1" x14ac:dyDescent="0.3">
      <c r="A118" s="11" t="s">
        <v>250</v>
      </c>
      <c r="B118" s="9">
        <v>84</v>
      </c>
      <c r="C118" s="23">
        <f t="shared" si="5"/>
        <v>109.2</v>
      </c>
      <c r="D118" s="6"/>
      <c r="E118" s="21">
        <f t="shared" si="6"/>
        <v>113.4</v>
      </c>
      <c r="F118" s="26">
        <f t="shared" si="7"/>
        <v>117.6</v>
      </c>
      <c r="G118" s="6" t="s">
        <v>32</v>
      </c>
      <c r="H118" s="61"/>
      <c r="I118" s="61"/>
      <c r="J118" s="64">
        <f t="shared" si="8"/>
        <v>0</v>
      </c>
      <c r="K118" s="32"/>
    </row>
    <row r="119" spans="1:11" ht="15.75" thickBot="1" x14ac:dyDescent="0.3">
      <c r="A119" s="11" t="s">
        <v>120</v>
      </c>
      <c r="B119" s="9">
        <v>80</v>
      </c>
      <c r="C119" s="23">
        <f t="shared" si="5"/>
        <v>104</v>
      </c>
      <c r="D119" s="6">
        <v>3</v>
      </c>
      <c r="E119" s="21">
        <f t="shared" si="6"/>
        <v>108</v>
      </c>
      <c r="F119" s="26">
        <f t="shared" si="7"/>
        <v>112</v>
      </c>
      <c r="G119" s="6" t="s">
        <v>32</v>
      </c>
      <c r="H119" s="61"/>
      <c r="I119" s="61"/>
      <c r="J119" s="64">
        <f t="shared" si="8"/>
        <v>0</v>
      </c>
      <c r="K119" s="32"/>
    </row>
    <row r="120" spans="1:11" ht="15.75" thickBot="1" x14ac:dyDescent="0.3">
      <c r="A120" s="36"/>
      <c r="B120" s="37"/>
      <c r="C120" s="38"/>
      <c r="D120" s="17"/>
      <c r="E120" s="21"/>
      <c r="F120" s="26"/>
      <c r="G120" s="17"/>
      <c r="H120" s="61"/>
      <c r="I120" s="61"/>
      <c r="J120" s="64">
        <f t="shared" si="8"/>
        <v>0</v>
      </c>
      <c r="K120" s="32"/>
    </row>
    <row r="121" spans="1:11" ht="15.75" thickBot="1" x14ac:dyDescent="0.3">
      <c r="A121" s="36"/>
      <c r="B121" s="37"/>
      <c r="C121" s="38"/>
      <c r="D121" s="17"/>
      <c r="E121" s="21"/>
      <c r="F121" s="26"/>
      <c r="G121" s="17"/>
      <c r="H121" s="61"/>
      <c r="I121" s="61"/>
      <c r="J121" s="64">
        <f t="shared" si="8"/>
        <v>0</v>
      </c>
      <c r="K121" s="32"/>
    </row>
    <row r="122" spans="1:11" ht="15.75" thickBot="1" x14ac:dyDescent="0.3">
      <c r="A122" s="36"/>
      <c r="B122" s="37"/>
      <c r="C122" s="38"/>
      <c r="D122" s="17"/>
      <c r="E122" s="21"/>
      <c r="F122" s="26"/>
      <c r="G122" s="17"/>
      <c r="H122" s="61"/>
      <c r="I122" s="61"/>
      <c r="J122" s="64">
        <f t="shared" si="8"/>
        <v>0</v>
      </c>
      <c r="K122" s="32"/>
    </row>
    <row r="123" spans="1:11" ht="25.5" customHeight="1" thickBot="1" x14ac:dyDescent="0.5">
      <c r="A123" s="262" t="s">
        <v>218</v>
      </c>
      <c r="B123" s="263"/>
      <c r="C123" s="263"/>
      <c r="D123" s="263"/>
      <c r="E123" s="263"/>
      <c r="F123" s="263"/>
      <c r="G123" s="263"/>
      <c r="H123" s="263"/>
      <c r="I123" s="263"/>
      <c r="J123" s="263"/>
      <c r="K123" s="264"/>
    </row>
    <row r="124" spans="1:11" ht="15.75" thickBot="1" x14ac:dyDescent="0.3">
      <c r="A124" s="6" t="s">
        <v>202</v>
      </c>
      <c r="B124" s="9">
        <v>625</v>
      </c>
      <c r="C124" s="23">
        <f t="shared" si="5"/>
        <v>812.5</v>
      </c>
      <c r="D124" s="6">
        <v>4</v>
      </c>
      <c r="E124" s="21">
        <f t="shared" si="6"/>
        <v>843.75</v>
      </c>
      <c r="F124" s="26">
        <f t="shared" si="7"/>
        <v>875</v>
      </c>
      <c r="G124" s="6" t="s">
        <v>32</v>
      </c>
      <c r="H124" s="61"/>
      <c r="I124" s="61"/>
      <c r="J124" s="64">
        <f>H124-I124</f>
        <v>0</v>
      </c>
      <c r="K124" s="32"/>
    </row>
    <row r="125" spans="1:11" ht="15.75" thickBot="1" x14ac:dyDescent="0.3">
      <c r="A125" s="6" t="s">
        <v>286</v>
      </c>
      <c r="B125" s="9">
        <v>435</v>
      </c>
      <c r="C125" s="23">
        <f t="shared" si="5"/>
        <v>565.5</v>
      </c>
      <c r="D125" s="6"/>
      <c r="E125" s="21">
        <f t="shared" si="6"/>
        <v>587.25</v>
      </c>
      <c r="F125" s="26">
        <f t="shared" si="7"/>
        <v>609</v>
      </c>
      <c r="G125" s="6"/>
      <c r="H125" s="61"/>
      <c r="I125" s="61"/>
      <c r="J125" s="64">
        <f t="shared" ref="J125:J158" si="9">H125-I125</f>
        <v>0</v>
      </c>
      <c r="K125" s="32"/>
    </row>
    <row r="126" spans="1:11" ht="15.75" thickBot="1" x14ac:dyDescent="0.3">
      <c r="A126" s="6" t="s">
        <v>203</v>
      </c>
      <c r="B126" s="9">
        <v>452</v>
      </c>
      <c r="C126" s="23">
        <f t="shared" si="5"/>
        <v>587.6</v>
      </c>
      <c r="D126" s="6">
        <v>2</v>
      </c>
      <c r="E126" s="21">
        <f>B126*1.35</f>
        <v>610.20000000000005</v>
      </c>
      <c r="F126" s="26">
        <f t="shared" si="7"/>
        <v>632.79999999999995</v>
      </c>
      <c r="G126" s="6" t="s">
        <v>32</v>
      </c>
      <c r="H126" s="61"/>
      <c r="I126" s="61"/>
      <c r="J126" s="64">
        <f t="shared" si="9"/>
        <v>0</v>
      </c>
      <c r="K126" s="32"/>
    </row>
    <row r="127" spans="1:11" ht="15.75" thickBot="1" x14ac:dyDescent="0.3">
      <c r="A127" s="6" t="s">
        <v>288</v>
      </c>
      <c r="B127" s="9">
        <v>450</v>
      </c>
      <c r="C127" s="23">
        <f t="shared" si="5"/>
        <v>585</v>
      </c>
      <c r="D127" s="6"/>
      <c r="E127" s="21">
        <f>B127*1.35</f>
        <v>607.5</v>
      </c>
      <c r="F127" s="26">
        <f t="shared" si="7"/>
        <v>630</v>
      </c>
      <c r="G127" s="6" t="s">
        <v>32</v>
      </c>
      <c r="H127" s="61"/>
      <c r="I127" s="61"/>
      <c r="J127" s="64">
        <f t="shared" si="9"/>
        <v>0</v>
      </c>
      <c r="K127" s="32"/>
    </row>
    <row r="128" spans="1:11" ht="15.75" thickBot="1" x14ac:dyDescent="0.3">
      <c r="A128" s="6" t="s">
        <v>287</v>
      </c>
      <c r="B128" s="9">
        <v>350</v>
      </c>
      <c r="C128" s="23">
        <f t="shared" si="5"/>
        <v>455</v>
      </c>
      <c r="D128" s="6"/>
      <c r="E128" s="21">
        <f>B128*1.35</f>
        <v>472.50000000000006</v>
      </c>
      <c r="F128" s="26">
        <f t="shared" si="7"/>
        <v>489.99999999999994</v>
      </c>
      <c r="G128" s="6" t="s">
        <v>32</v>
      </c>
      <c r="H128" s="61"/>
      <c r="I128" s="61"/>
      <c r="J128" s="64">
        <f t="shared" si="9"/>
        <v>0</v>
      </c>
      <c r="K128" s="32"/>
    </row>
    <row r="129" spans="1:12" ht="15.75" thickBot="1" x14ac:dyDescent="0.3">
      <c r="A129" s="6" t="s">
        <v>204</v>
      </c>
      <c r="B129" s="9">
        <v>262</v>
      </c>
      <c r="C129" s="23">
        <f t="shared" si="5"/>
        <v>340.6</v>
      </c>
      <c r="D129" s="6">
        <v>1</v>
      </c>
      <c r="E129" s="21">
        <f t="shared" si="6"/>
        <v>353.70000000000005</v>
      </c>
      <c r="F129" s="26">
        <f t="shared" si="7"/>
        <v>366.79999999999995</v>
      </c>
      <c r="G129" s="6" t="s">
        <v>32</v>
      </c>
      <c r="H129" s="61"/>
      <c r="I129" s="61"/>
      <c r="J129" s="64">
        <f t="shared" si="9"/>
        <v>0</v>
      </c>
      <c r="K129" s="32"/>
    </row>
    <row r="130" spans="1:12" ht="15.75" thickBot="1" x14ac:dyDescent="0.3">
      <c r="A130" s="6" t="s">
        <v>205</v>
      </c>
      <c r="B130" s="9">
        <v>440</v>
      </c>
      <c r="C130" s="23">
        <f t="shared" si="5"/>
        <v>572</v>
      </c>
      <c r="D130" s="6">
        <v>2</v>
      </c>
      <c r="E130" s="21">
        <f t="shared" si="6"/>
        <v>594</v>
      </c>
      <c r="F130" s="26">
        <f t="shared" si="7"/>
        <v>616</v>
      </c>
      <c r="G130" s="6" t="s">
        <v>32</v>
      </c>
      <c r="H130" s="61"/>
      <c r="I130" s="61"/>
      <c r="J130" s="64">
        <f t="shared" si="9"/>
        <v>0</v>
      </c>
      <c r="K130" s="32"/>
    </row>
    <row r="131" spans="1:12" ht="15.75" thickBot="1" x14ac:dyDescent="0.3">
      <c r="A131" s="6" t="s">
        <v>206</v>
      </c>
      <c r="B131" s="9">
        <v>502</v>
      </c>
      <c r="C131" s="23">
        <f t="shared" si="5"/>
        <v>652.6</v>
      </c>
      <c r="D131" s="6">
        <v>3</v>
      </c>
      <c r="E131" s="21">
        <f t="shared" si="6"/>
        <v>677.7</v>
      </c>
      <c r="F131" s="26">
        <f t="shared" si="7"/>
        <v>702.8</v>
      </c>
      <c r="G131" s="6" t="s">
        <v>32</v>
      </c>
      <c r="H131" s="61"/>
      <c r="I131" s="61"/>
      <c r="J131" s="64">
        <f t="shared" si="9"/>
        <v>0</v>
      </c>
      <c r="K131" s="32"/>
    </row>
    <row r="132" spans="1:12" ht="15.75" thickBot="1" x14ac:dyDescent="0.3">
      <c r="A132" s="6" t="s">
        <v>207</v>
      </c>
      <c r="B132" s="9">
        <v>425</v>
      </c>
      <c r="C132" s="23">
        <f t="shared" si="5"/>
        <v>552.5</v>
      </c>
      <c r="D132" s="6">
        <v>5</v>
      </c>
      <c r="E132" s="21">
        <f t="shared" si="6"/>
        <v>573.75</v>
      </c>
      <c r="F132" s="26">
        <f t="shared" si="7"/>
        <v>595</v>
      </c>
      <c r="G132" s="6" t="s">
        <v>32</v>
      </c>
      <c r="H132" s="61"/>
      <c r="I132" s="61"/>
      <c r="J132" s="64">
        <f t="shared" si="9"/>
        <v>0</v>
      </c>
      <c r="K132" s="32"/>
    </row>
    <row r="133" spans="1:12" ht="15.75" thickBot="1" x14ac:dyDescent="0.3">
      <c r="A133" s="6" t="s">
        <v>290</v>
      </c>
      <c r="B133" s="9">
        <v>400</v>
      </c>
      <c r="C133" s="23">
        <f t="shared" si="5"/>
        <v>520</v>
      </c>
      <c r="D133" s="6"/>
      <c r="E133" s="21">
        <f t="shared" si="6"/>
        <v>540</v>
      </c>
      <c r="F133" s="26">
        <f t="shared" si="7"/>
        <v>560</v>
      </c>
      <c r="G133" s="6"/>
      <c r="H133" s="61"/>
      <c r="I133" s="61"/>
      <c r="J133" s="64">
        <f t="shared" si="9"/>
        <v>0</v>
      </c>
      <c r="K133" s="32"/>
    </row>
    <row r="134" spans="1:12" ht="15.75" thickBot="1" x14ac:dyDescent="0.3">
      <c r="A134" s="6" t="s">
        <v>289</v>
      </c>
      <c r="B134" s="9">
        <v>320</v>
      </c>
      <c r="C134" s="23">
        <f t="shared" si="5"/>
        <v>416</v>
      </c>
      <c r="D134" s="6">
        <v>1</v>
      </c>
      <c r="E134" s="21">
        <f t="shared" si="6"/>
        <v>432</v>
      </c>
      <c r="F134" s="26">
        <f t="shared" si="7"/>
        <v>448</v>
      </c>
      <c r="G134" s="6" t="s">
        <v>32</v>
      </c>
      <c r="H134" s="61"/>
      <c r="I134" s="61"/>
      <c r="J134" s="64">
        <f t="shared" si="9"/>
        <v>0</v>
      </c>
      <c r="K134" s="32"/>
    </row>
    <row r="135" spans="1:12" ht="15.75" thickBot="1" x14ac:dyDescent="0.3">
      <c r="A135" s="6" t="s">
        <v>208</v>
      </c>
      <c r="B135" s="9">
        <v>89.15</v>
      </c>
      <c r="C135" s="23">
        <f t="shared" si="5"/>
        <v>115.89500000000001</v>
      </c>
      <c r="D135" s="6">
        <v>1</v>
      </c>
      <c r="E135" s="21">
        <f t="shared" si="6"/>
        <v>120.35250000000002</v>
      </c>
      <c r="F135" s="26">
        <f t="shared" si="7"/>
        <v>124.81</v>
      </c>
      <c r="G135" s="6" t="s">
        <v>32</v>
      </c>
      <c r="H135" s="61"/>
      <c r="I135" s="61"/>
      <c r="J135" s="64">
        <f>H135-I135</f>
        <v>0</v>
      </c>
      <c r="K135" s="32"/>
    </row>
    <row r="136" spans="1:12" ht="15.75" thickBot="1" x14ac:dyDescent="0.3">
      <c r="A136" s="6" t="s">
        <v>209</v>
      </c>
      <c r="B136" s="9">
        <f>229.18*0.8</f>
        <v>183.34400000000002</v>
      </c>
      <c r="C136" s="23">
        <f t="shared" si="5"/>
        <v>238.34720000000004</v>
      </c>
      <c r="D136" s="6">
        <v>1</v>
      </c>
      <c r="E136" s="21">
        <f t="shared" si="6"/>
        <v>247.51440000000005</v>
      </c>
      <c r="F136" s="26">
        <f t="shared" si="7"/>
        <v>256.6816</v>
      </c>
      <c r="G136" s="6" t="s">
        <v>32</v>
      </c>
      <c r="H136" s="61"/>
      <c r="I136" s="61"/>
      <c r="J136" s="64">
        <f t="shared" si="9"/>
        <v>0</v>
      </c>
      <c r="K136" s="32"/>
      <c r="L136" s="4">
        <f>490*1.3</f>
        <v>637</v>
      </c>
    </row>
    <row r="137" spans="1:12" ht="15.75" thickBot="1" x14ac:dyDescent="0.3">
      <c r="A137" s="6" t="s">
        <v>210</v>
      </c>
      <c r="B137" s="9">
        <f>567.46*0.8</f>
        <v>453.96800000000007</v>
      </c>
      <c r="C137" s="23">
        <f t="shared" si="5"/>
        <v>590.15840000000014</v>
      </c>
      <c r="D137" s="6">
        <v>1</v>
      </c>
      <c r="E137" s="21">
        <f t="shared" si="6"/>
        <v>612.85680000000013</v>
      </c>
      <c r="F137" s="26">
        <f t="shared" si="7"/>
        <v>635.55520000000001</v>
      </c>
      <c r="G137" s="6" t="s">
        <v>32</v>
      </c>
      <c r="H137" s="61"/>
      <c r="I137" s="61"/>
      <c r="J137" s="64">
        <f t="shared" si="9"/>
        <v>0</v>
      </c>
      <c r="K137" s="32"/>
    </row>
    <row r="138" spans="1:12" ht="15.75" thickBot="1" x14ac:dyDescent="0.3">
      <c r="A138" s="6" t="s">
        <v>226</v>
      </c>
      <c r="B138" s="9">
        <f>600*0.8</f>
        <v>480</v>
      </c>
      <c r="C138" s="23">
        <f t="shared" si="5"/>
        <v>624</v>
      </c>
      <c r="D138" s="6">
        <v>1</v>
      </c>
      <c r="E138" s="21">
        <f t="shared" si="6"/>
        <v>648</v>
      </c>
      <c r="F138" s="26">
        <f t="shared" si="7"/>
        <v>672</v>
      </c>
      <c r="G138" s="6" t="s">
        <v>32</v>
      </c>
      <c r="H138" s="61"/>
      <c r="I138" s="61"/>
      <c r="J138" s="64">
        <f t="shared" si="9"/>
        <v>0</v>
      </c>
      <c r="K138" s="32"/>
    </row>
    <row r="139" spans="1:12" ht="15.75" thickBot="1" x14ac:dyDescent="0.3">
      <c r="A139" s="6" t="s">
        <v>211</v>
      </c>
      <c r="B139" s="9">
        <f>867*0.8</f>
        <v>693.6</v>
      </c>
      <c r="C139" s="23">
        <f t="shared" si="5"/>
        <v>901.68000000000006</v>
      </c>
      <c r="D139" s="6">
        <v>20</v>
      </c>
      <c r="E139" s="21">
        <f t="shared" si="6"/>
        <v>936.36000000000013</v>
      </c>
      <c r="F139" s="26">
        <f t="shared" si="7"/>
        <v>971.04</v>
      </c>
      <c r="G139" s="6" t="s">
        <v>32</v>
      </c>
      <c r="H139" s="61"/>
      <c r="I139" s="61"/>
      <c r="J139" s="64">
        <f t="shared" si="9"/>
        <v>0</v>
      </c>
      <c r="K139" s="32"/>
    </row>
    <row r="140" spans="1:12" ht="15.75" thickBot="1" x14ac:dyDescent="0.3">
      <c r="A140" s="6" t="s">
        <v>212</v>
      </c>
      <c r="B140" s="9">
        <f>456*0.8</f>
        <v>364.8</v>
      </c>
      <c r="C140" s="23">
        <f>B140*1.3</f>
        <v>474.24</v>
      </c>
      <c r="D140" s="6">
        <v>3</v>
      </c>
      <c r="E140" s="21">
        <f t="shared" si="6"/>
        <v>492.48000000000008</v>
      </c>
      <c r="F140" s="26">
        <f t="shared" si="7"/>
        <v>510.71999999999997</v>
      </c>
      <c r="G140" s="6" t="s">
        <v>32</v>
      </c>
      <c r="H140" s="61"/>
      <c r="I140" s="61"/>
      <c r="J140" s="64">
        <f t="shared" si="9"/>
        <v>0</v>
      </c>
      <c r="K140" s="32"/>
      <c r="L140" s="4">
        <f>183*1.2</f>
        <v>219.6</v>
      </c>
    </row>
    <row r="141" spans="1:12" ht="15.75" thickBot="1" x14ac:dyDescent="0.3">
      <c r="A141" s="6" t="s">
        <v>213</v>
      </c>
      <c r="B141" s="9">
        <v>512.29999999999995</v>
      </c>
      <c r="C141" s="23">
        <f t="shared" si="5"/>
        <v>665.99</v>
      </c>
      <c r="D141" s="6">
        <v>2</v>
      </c>
      <c r="E141" s="21">
        <f t="shared" si="6"/>
        <v>691.60500000000002</v>
      </c>
      <c r="F141" s="26">
        <f t="shared" si="7"/>
        <v>717.21999999999991</v>
      </c>
      <c r="G141" s="6" t="s">
        <v>32</v>
      </c>
      <c r="H141" s="61"/>
      <c r="I141" s="61"/>
      <c r="J141" s="64">
        <f t="shared" si="9"/>
        <v>0</v>
      </c>
      <c r="K141" s="32"/>
    </row>
    <row r="142" spans="1:12" ht="15.75" thickBot="1" x14ac:dyDescent="0.3">
      <c r="A142" s="6" t="s">
        <v>283</v>
      </c>
      <c r="B142" s="9">
        <v>550</v>
      </c>
      <c r="C142" s="23">
        <f t="shared" si="5"/>
        <v>715</v>
      </c>
      <c r="D142" s="6"/>
      <c r="E142" s="21">
        <f t="shared" si="6"/>
        <v>742.5</v>
      </c>
      <c r="F142" s="26">
        <f t="shared" si="7"/>
        <v>770</v>
      </c>
      <c r="G142" s="6" t="s">
        <v>32</v>
      </c>
      <c r="H142" s="61"/>
      <c r="I142" s="61"/>
      <c r="J142" s="64">
        <f t="shared" si="9"/>
        <v>0</v>
      </c>
      <c r="K142" s="32"/>
    </row>
    <row r="143" spans="1:12" ht="15.75" thickBot="1" x14ac:dyDescent="0.3">
      <c r="A143" s="6" t="s">
        <v>304</v>
      </c>
      <c r="B143" s="9">
        <v>485</v>
      </c>
      <c r="C143" s="23">
        <f t="shared" si="5"/>
        <v>630.5</v>
      </c>
      <c r="D143" s="6"/>
      <c r="E143" s="21">
        <f t="shared" si="6"/>
        <v>654.75</v>
      </c>
      <c r="F143" s="26">
        <f t="shared" si="7"/>
        <v>679</v>
      </c>
      <c r="G143" s="6"/>
      <c r="H143" s="61"/>
      <c r="I143" s="61"/>
      <c r="J143" s="64"/>
      <c r="K143" s="32"/>
    </row>
    <row r="144" spans="1:12" ht="15.75" thickBot="1" x14ac:dyDescent="0.3">
      <c r="A144" s="6" t="s">
        <v>284</v>
      </c>
      <c r="B144" s="9">
        <v>485</v>
      </c>
      <c r="C144" s="23">
        <f t="shared" si="5"/>
        <v>630.5</v>
      </c>
      <c r="D144" s="6"/>
      <c r="E144" s="21">
        <f t="shared" si="6"/>
        <v>654.75</v>
      </c>
      <c r="F144" s="26">
        <f t="shared" si="7"/>
        <v>679</v>
      </c>
      <c r="G144" s="6" t="s">
        <v>32</v>
      </c>
      <c r="H144" s="61"/>
      <c r="I144" s="61"/>
      <c r="J144" s="64">
        <f t="shared" si="9"/>
        <v>0</v>
      </c>
      <c r="K144" s="32"/>
    </row>
    <row r="145" spans="1:11" ht="15.75" thickBot="1" x14ac:dyDescent="0.3">
      <c r="A145" s="6" t="s">
        <v>214</v>
      </c>
      <c r="B145" s="9">
        <f>607*0.8</f>
        <v>485.6</v>
      </c>
      <c r="C145" s="23">
        <f t="shared" si="5"/>
        <v>631.28000000000009</v>
      </c>
      <c r="D145" s="6">
        <v>2</v>
      </c>
      <c r="E145" s="21">
        <f t="shared" si="6"/>
        <v>655.56000000000006</v>
      </c>
      <c r="F145" s="26">
        <f t="shared" si="7"/>
        <v>679.84</v>
      </c>
      <c r="G145" s="6" t="s">
        <v>32</v>
      </c>
      <c r="H145" s="61"/>
      <c r="I145" s="61"/>
      <c r="J145" s="64">
        <f t="shared" si="9"/>
        <v>0</v>
      </c>
      <c r="K145" s="32"/>
    </row>
    <row r="146" spans="1:11" ht="15.75" thickBot="1" x14ac:dyDescent="0.3">
      <c r="A146" s="6" t="s">
        <v>285</v>
      </c>
      <c r="B146" s="9">
        <v>460</v>
      </c>
      <c r="C146" s="23">
        <f t="shared" si="5"/>
        <v>598</v>
      </c>
      <c r="D146" s="6"/>
      <c r="E146" s="21">
        <f t="shared" si="6"/>
        <v>621</v>
      </c>
      <c r="F146" s="26">
        <f t="shared" si="7"/>
        <v>644</v>
      </c>
      <c r="G146" s="6" t="s">
        <v>32</v>
      </c>
      <c r="H146" s="61"/>
      <c r="I146" s="61"/>
      <c r="J146" s="64">
        <f t="shared" si="9"/>
        <v>0</v>
      </c>
      <c r="K146" s="32"/>
    </row>
    <row r="147" spans="1:11" ht="15.75" thickBot="1" x14ac:dyDescent="0.3">
      <c r="A147" s="6" t="s">
        <v>215</v>
      </c>
      <c r="B147" s="9">
        <f>308*0.8</f>
        <v>246.4</v>
      </c>
      <c r="C147" s="23">
        <f t="shared" si="5"/>
        <v>320.32</v>
      </c>
      <c r="D147" s="6">
        <v>9</v>
      </c>
      <c r="E147" s="21">
        <f t="shared" si="6"/>
        <v>332.64000000000004</v>
      </c>
      <c r="F147" s="26">
        <f t="shared" si="7"/>
        <v>344.96</v>
      </c>
      <c r="G147" s="6" t="s">
        <v>32</v>
      </c>
      <c r="H147" s="61"/>
      <c r="I147" s="61"/>
      <c r="J147" s="64">
        <f t="shared" si="9"/>
        <v>0</v>
      </c>
      <c r="K147" s="32"/>
    </row>
    <row r="148" spans="1:11" ht="15.75" thickBot="1" x14ac:dyDescent="0.3">
      <c r="A148" s="6" t="s">
        <v>216</v>
      </c>
      <c r="B148" s="9">
        <v>256.12</v>
      </c>
      <c r="C148" s="23">
        <f t="shared" si="5"/>
        <v>332.95600000000002</v>
      </c>
      <c r="D148" s="6">
        <v>1</v>
      </c>
      <c r="E148" s="21">
        <f t="shared" si="6"/>
        <v>345.76200000000006</v>
      </c>
      <c r="F148" s="26">
        <f t="shared" si="7"/>
        <v>358.56799999999998</v>
      </c>
      <c r="G148" s="6" t="s">
        <v>32</v>
      </c>
      <c r="H148" s="61"/>
      <c r="I148" s="61"/>
      <c r="J148" s="64">
        <f t="shared" si="9"/>
        <v>0</v>
      </c>
      <c r="K148" s="32"/>
    </row>
    <row r="149" spans="1:11" ht="15.75" thickBot="1" x14ac:dyDescent="0.3">
      <c r="A149" s="6" t="s">
        <v>225</v>
      </c>
      <c r="B149" s="9">
        <v>312.14</v>
      </c>
      <c r="C149" s="23">
        <f t="shared" si="5"/>
        <v>405.78199999999998</v>
      </c>
      <c r="D149" s="6">
        <v>1</v>
      </c>
      <c r="E149" s="21">
        <f t="shared" si="6"/>
        <v>421.38900000000001</v>
      </c>
      <c r="F149" s="26">
        <f t="shared" si="7"/>
        <v>436.99599999999998</v>
      </c>
      <c r="G149" s="6" t="s">
        <v>32</v>
      </c>
      <c r="H149" s="61"/>
      <c r="I149" s="61"/>
      <c r="J149" s="64">
        <f t="shared" si="9"/>
        <v>0</v>
      </c>
      <c r="K149" s="32"/>
    </row>
    <row r="150" spans="1:11" ht="15.75" thickBot="1" x14ac:dyDescent="0.3">
      <c r="A150" s="6" t="s">
        <v>292</v>
      </c>
      <c r="B150" s="9">
        <v>190</v>
      </c>
      <c r="C150" s="23">
        <f t="shared" si="5"/>
        <v>247</v>
      </c>
      <c r="D150" s="6"/>
      <c r="E150" s="21">
        <f t="shared" si="6"/>
        <v>256.5</v>
      </c>
      <c r="F150" s="26">
        <f t="shared" si="7"/>
        <v>266</v>
      </c>
      <c r="G150" s="6"/>
      <c r="H150" s="61"/>
      <c r="I150" s="61"/>
      <c r="J150" s="64">
        <f t="shared" si="9"/>
        <v>0</v>
      </c>
      <c r="K150" s="32"/>
    </row>
    <row r="151" spans="1:11" ht="15.75" thickBot="1" x14ac:dyDescent="0.3">
      <c r="A151" s="6" t="s">
        <v>291</v>
      </c>
      <c r="B151" s="9">
        <v>110</v>
      </c>
      <c r="C151" s="23">
        <f t="shared" si="5"/>
        <v>143</v>
      </c>
      <c r="D151" s="6"/>
      <c r="E151" s="21">
        <f t="shared" si="6"/>
        <v>148.5</v>
      </c>
      <c r="F151" s="26">
        <f t="shared" si="7"/>
        <v>154</v>
      </c>
      <c r="G151" s="6"/>
      <c r="H151" s="61"/>
      <c r="I151" s="61"/>
      <c r="J151" s="64">
        <f t="shared" si="9"/>
        <v>0</v>
      </c>
      <c r="K151" s="32"/>
    </row>
    <row r="152" spans="1:11" ht="15.75" thickBot="1" x14ac:dyDescent="0.3">
      <c r="A152" s="6" t="s">
        <v>227</v>
      </c>
      <c r="B152" s="9">
        <v>58</v>
      </c>
      <c r="C152" s="23">
        <f t="shared" si="5"/>
        <v>75.400000000000006</v>
      </c>
      <c r="D152" s="6">
        <v>1</v>
      </c>
      <c r="E152" s="21">
        <f t="shared" si="6"/>
        <v>78.300000000000011</v>
      </c>
      <c r="F152" s="26">
        <f t="shared" si="7"/>
        <v>81.199999999999989</v>
      </c>
      <c r="G152" s="6" t="s">
        <v>32</v>
      </c>
      <c r="H152" s="61"/>
      <c r="I152" s="61"/>
      <c r="J152" s="64">
        <f t="shared" si="9"/>
        <v>0</v>
      </c>
      <c r="K152" s="32"/>
    </row>
    <row r="153" spans="1:11" ht="15.75" thickBot="1" x14ac:dyDescent="0.3">
      <c r="A153" s="6" t="s">
        <v>228</v>
      </c>
      <c r="B153" s="9">
        <v>50</v>
      </c>
      <c r="C153" s="23">
        <f t="shared" si="5"/>
        <v>65</v>
      </c>
      <c r="D153" s="6">
        <v>6</v>
      </c>
      <c r="E153" s="21">
        <f t="shared" si="6"/>
        <v>67.5</v>
      </c>
      <c r="F153" s="26">
        <f t="shared" si="7"/>
        <v>70</v>
      </c>
      <c r="G153" s="6" t="s">
        <v>32</v>
      </c>
      <c r="H153" s="61"/>
      <c r="I153" s="61"/>
      <c r="J153" s="64">
        <f t="shared" si="9"/>
        <v>0</v>
      </c>
      <c r="K153" s="32"/>
    </row>
    <row r="154" spans="1:11" ht="15.75" thickBot="1" x14ac:dyDescent="0.3">
      <c r="A154" s="6" t="s">
        <v>229</v>
      </c>
      <c r="B154" s="9">
        <v>50</v>
      </c>
      <c r="C154" s="23">
        <f t="shared" si="5"/>
        <v>65</v>
      </c>
      <c r="D154" s="6">
        <v>6</v>
      </c>
      <c r="E154" s="21">
        <f t="shared" si="6"/>
        <v>67.5</v>
      </c>
      <c r="F154" s="26">
        <f t="shared" si="7"/>
        <v>70</v>
      </c>
      <c r="G154" s="6" t="s">
        <v>32</v>
      </c>
      <c r="H154" s="61"/>
      <c r="I154" s="61"/>
      <c r="J154" s="64">
        <f t="shared" si="9"/>
        <v>0</v>
      </c>
      <c r="K154" s="32"/>
    </row>
    <row r="155" spans="1:11" ht="15.75" thickBot="1" x14ac:dyDescent="0.3">
      <c r="A155" s="6" t="s">
        <v>230</v>
      </c>
      <c r="B155" s="9">
        <v>75</v>
      </c>
      <c r="C155" s="23">
        <f t="shared" si="5"/>
        <v>97.5</v>
      </c>
      <c r="D155" s="6">
        <v>1</v>
      </c>
      <c r="E155" s="21">
        <f t="shared" si="6"/>
        <v>101.25</v>
      </c>
      <c r="F155" s="26">
        <f t="shared" si="7"/>
        <v>105</v>
      </c>
      <c r="G155" s="6" t="s">
        <v>32</v>
      </c>
      <c r="H155" s="61"/>
      <c r="I155" s="61"/>
      <c r="J155" s="64">
        <f t="shared" si="9"/>
        <v>0</v>
      </c>
      <c r="K155" s="32"/>
    </row>
    <row r="156" spans="1:11" ht="15.75" thickBot="1" x14ac:dyDescent="0.3">
      <c r="A156" s="17"/>
      <c r="B156" s="37"/>
      <c r="C156" s="38"/>
      <c r="D156" s="17"/>
      <c r="E156" s="21"/>
      <c r="F156" s="26"/>
      <c r="G156" s="17"/>
      <c r="H156" s="61"/>
      <c r="I156" s="61"/>
      <c r="J156" s="64">
        <f t="shared" si="9"/>
        <v>0</v>
      </c>
      <c r="K156" s="32"/>
    </row>
    <row r="157" spans="1:11" ht="15.75" thickBot="1" x14ac:dyDescent="0.3">
      <c r="A157" s="17"/>
      <c r="B157" s="37"/>
      <c r="C157" s="38"/>
      <c r="D157" s="17"/>
      <c r="E157" s="21"/>
      <c r="F157" s="26"/>
      <c r="G157" s="17"/>
      <c r="H157" s="61"/>
      <c r="I157" s="61"/>
      <c r="J157" s="64">
        <f t="shared" si="9"/>
        <v>0</v>
      </c>
      <c r="K157" s="32"/>
    </row>
    <row r="158" spans="1:11" ht="15.75" thickBot="1" x14ac:dyDescent="0.3">
      <c r="A158" s="17"/>
      <c r="B158" s="37"/>
      <c r="C158" s="38"/>
      <c r="D158" s="17"/>
      <c r="E158" s="21"/>
      <c r="F158" s="26"/>
      <c r="G158" s="17"/>
      <c r="H158" s="61"/>
      <c r="I158" s="61"/>
      <c r="J158" s="64">
        <f t="shared" si="9"/>
        <v>0</v>
      </c>
      <c r="K158" s="32"/>
    </row>
    <row r="159" spans="1:11" ht="24" customHeight="1" thickBot="1" x14ac:dyDescent="0.5">
      <c r="A159" s="262" t="s">
        <v>217</v>
      </c>
      <c r="B159" s="263"/>
      <c r="C159" s="263"/>
      <c r="D159" s="263"/>
      <c r="E159" s="263"/>
      <c r="F159" s="263"/>
      <c r="G159" s="263"/>
      <c r="H159" s="263"/>
      <c r="I159" s="263"/>
      <c r="J159" s="263"/>
      <c r="K159" s="264"/>
    </row>
    <row r="160" spans="1:11" ht="15.75" thickBot="1" x14ac:dyDescent="0.3">
      <c r="A160" s="6" t="s">
        <v>219</v>
      </c>
      <c r="B160" s="9">
        <v>1852</v>
      </c>
      <c r="C160" s="23">
        <f t="shared" si="5"/>
        <v>2407.6</v>
      </c>
      <c r="D160" s="6">
        <v>1</v>
      </c>
      <c r="E160" s="21">
        <f t="shared" si="6"/>
        <v>2500.2000000000003</v>
      </c>
      <c r="F160" s="26">
        <f t="shared" si="7"/>
        <v>2592.7999999999997</v>
      </c>
      <c r="G160" s="6" t="s">
        <v>32</v>
      </c>
      <c r="H160" s="61"/>
      <c r="I160" s="61"/>
      <c r="J160" s="64">
        <f t="shared" ref="J160:J165" si="10">H160-I160</f>
        <v>0</v>
      </c>
      <c r="K160" s="32"/>
    </row>
    <row r="161" spans="1:11" ht="15.75" thickBot="1" x14ac:dyDescent="0.3">
      <c r="A161" s="6" t="s">
        <v>220</v>
      </c>
      <c r="B161" s="9">
        <v>1789</v>
      </c>
      <c r="C161" s="23">
        <f t="shared" si="5"/>
        <v>2325.7000000000003</v>
      </c>
      <c r="D161" s="6">
        <v>1</v>
      </c>
      <c r="E161" s="21">
        <f t="shared" ref="E161:E228" si="11">B161*1.35</f>
        <v>2415.15</v>
      </c>
      <c r="F161" s="26">
        <f t="shared" ref="F161:F228" si="12">B161*1.4</f>
        <v>2504.6</v>
      </c>
      <c r="G161" s="6" t="s">
        <v>32</v>
      </c>
      <c r="H161" s="61"/>
      <c r="I161" s="61"/>
      <c r="J161" s="64">
        <f t="shared" si="10"/>
        <v>0</v>
      </c>
      <c r="K161" s="32"/>
    </row>
    <row r="162" spans="1:11" ht="15.75" thickBot="1" x14ac:dyDescent="0.3">
      <c r="A162" s="6" t="s">
        <v>221</v>
      </c>
      <c r="B162" s="9">
        <v>5896</v>
      </c>
      <c r="C162" s="23">
        <f t="shared" si="5"/>
        <v>7664.8</v>
      </c>
      <c r="D162" s="6">
        <v>11</v>
      </c>
      <c r="E162" s="21">
        <f t="shared" si="11"/>
        <v>7959.6</v>
      </c>
      <c r="F162" s="26">
        <f t="shared" si="12"/>
        <v>8254.4</v>
      </c>
      <c r="G162" s="6" t="s">
        <v>32</v>
      </c>
      <c r="H162" s="61"/>
      <c r="I162" s="61"/>
      <c r="J162" s="64">
        <f t="shared" si="10"/>
        <v>0</v>
      </c>
      <c r="K162" s="32"/>
    </row>
    <row r="163" spans="1:11" ht="15.75" thickBot="1" x14ac:dyDescent="0.3">
      <c r="A163" s="6" t="s">
        <v>222</v>
      </c>
      <c r="B163" s="9">
        <v>6542</v>
      </c>
      <c r="C163" s="23">
        <f t="shared" si="5"/>
        <v>8504.6</v>
      </c>
      <c r="D163" s="6">
        <v>14</v>
      </c>
      <c r="E163" s="21">
        <f t="shared" si="11"/>
        <v>8831.7000000000007</v>
      </c>
      <c r="F163" s="26">
        <f t="shared" si="12"/>
        <v>9158.7999999999993</v>
      </c>
      <c r="G163" s="6" t="s">
        <v>32</v>
      </c>
      <c r="H163" s="61"/>
      <c r="I163" s="61"/>
      <c r="J163" s="64">
        <f t="shared" si="10"/>
        <v>0</v>
      </c>
      <c r="K163" s="32"/>
    </row>
    <row r="164" spans="1:11" ht="15.75" thickBot="1" x14ac:dyDescent="0.3">
      <c r="A164" s="6" t="s">
        <v>223</v>
      </c>
      <c r="B164" s="9">
        <v>4850</v>
      </c>
      <c r="C164" s="23">
        <f t="shared" si="5"/>
        <v>6305</v>
      </c>
      <c r="D164" s="6">
        <v>6</v>
      </c>
      <c r="E164" s="21">
        <f t="shared" si="11"/>
        <v>6547.5</v>
      </c>
      <c r="F164" s="26">
        <f t="shared" si="12"/>
        <v>6790</v>
      </c>
      <c r="G164" s="6" t="s">
        <v>32</v>
      </c>
      <c r="H164" s="61"/>
      <c r="I164" s="61"/>
      <c r="J164" s="64">
        <f t="shared" si="10"/>
        <v>0</v>
      </c>
      <c r="K164" s="32"/>
    </row>
    <row r="165" spans="1:11" ht="15.75" thickBot="1" x14ac:dyDescent="0.3">
      <c r="A165" s="6" t="s">
        <v>224</v>
      </c>
      <c r="B165" s="9">
        <v>4650</v>
      </c>
      <c r="C165" s="23">
        <f t="shared" si="5"/>
        <v>6045</v>
      </c>
      <c r="D165" s="6">
        <v>3</v>
      </c>
      <c r="E165" s="21">
        <f t="shared" si="11"/>
        <v>6277.5</v>
      </c>
      <c r="F165" s="26">
        <f t="shared" si="12"/>
        <v>6510</v>
      </c>
      <c r="G165" s="6" t="s">
        <v>32</v>
      </c>
      <c r="H165" s="61"/>
      <c r="I165" s="61"/>
      <c r="J165" s="64">
        <f t="shared" si="10"/>
        <v>0</v>
      </c>
      <c r="K165" s="32"/>
    </row>
    <row r="166" spans="1:11" ht="25.5" customHeight="1" thickBot="1" x14ac:dyDescent="0.5">
      <c r="A166" s="261" t="s">
        <v>122</v>
      </c>
      <c r="B166" s="255"/>
      <c r="C166" s="255"/>
      <c r="D166" s="255"/>
      <c r="E166" s="255"/>
      <c r="F166" s="255"/>
      <c r="G166" s="255"/>
      <c r="H166" s="255"/>
      <c r="I166" s="255"/>
      <c r="J166" s="255"/>
      <c r="K166" s="256"/>
    </row>
    <row r="167" spans="1:11" ht="25.5" customHeight="1" thickBot="1" x14ac:dyDescent="0.5">
      <c r="A167" s="6" t="s">
        <v>239</v>
      </c>
      <c r="B167" s="9">
        <v>25.5</v>
      </c>
      <c r="C167" s="23">
        <f>B167*1.3</f>
        <v>33.15</v>
      </c>
      <c r="D167" s="12"/>
      <c r="E167" s="21">
        <f t="shared" si="11"/>
        <v>34.425000000000004</v>
      </c>
      <c r="F167" s="26">
        <f t="shared" si="12"/>
        <v>35.699999999999996</v>
      </c>
      <c r="G167" s="12"/>
      <c r="H167" s="61"/>
      <c r="I167" s="61"/>
      <c r="J167" s="64">
        <f>H167-I167</f>
        <v>0</v>
      </c>
      <c r="K167" s="32"/>
    </row>
    <row r="168" spans="1:11" ht="17.25" customHeight="1" thickBot="1" x14ac:dyDescent="0.3">
      <c r="A168" s="13" t="s">
        <v>123</v>
      </c>
      <c r="B168" s="14">
        <v>65.8</v>
      </c>
      <c r="C168" s="23">
        <f t="shared" ref="C168:C233" si="13">B168*1.3</f>
        <v>85.54</v>
      </c>
      <c r="D168" s="13">
        <v>35</v>
      </c>
      <c r="E168" s="21">
        <f t="shared" si="11"/>
        <v>88.83</v>
      </c>
      <c r="F168" s="26">
        <f t="shared" si="12"/>
        <v>92.11999999999999</v>
      </c>
      <c r="G168" s="13" t="s">
        <v>32</v>
      </c>
      <c r="H168" s="61"/>
      <c r="I168" s="61"/>
      <c r="J168" s="64">
        <f t="shared" ref="J168:J182" si="14">H168-I168</f>
        <v>0</v>
      </c>
      <c r="K168" s="32"/>
    </row>
    <row r="169" spans="1:11" ht="17.25" customHeight="1" thickBot="1" x14ac:dyDescent="0.3">
      <c r="A169" s="13" t="s">
        <v>124</v>
      </c>
      <c r="B169" s="15">
        <v>50</v>
      </c>
      <c r="C169" s="23">
        <f t="shared" si="13"/>
        <v>65</v>
      </c>
      <c r="D169" s="13">
        <v>45</v>
      </c>
      <c r="E169" s="21">
        <f t="shared" si="11"/>
        <v>67.5</v>
      </c>
      <c r="F169" s="26">
        <f t="shared" si="12"/>
        <v>70</v>
      </c>
      <c r="G169" s="13" t="s">
        <v>32</v>
      </c>
      <c r="H169" s="61"/>
      <c r="I169" s="61"/>
      <c r="J169" s="64">
        <f t="shared" si="14"/>
        <v>0</v>
      </c>
      <c r="K169" s="32"/>
    </row>
    <row r="170" spans="1:11" ht="17.25" customHeight="1" thickBot="1" x14ac:dyDescent="0.3">
      <c r="A170" s="13" t="s">
        <v>241</v>
      </c>
      <c r="B170" s="15">
        <v>127</v>
      </c>
      <c r="C170" s="23">
        <f t="shared" si="13"/>
        <v>165.1</v>
      </c>
      <c r="D170" s="13"/>
      <c r="E170" s="21">
        <f t="shared" si="11"/>
        <v>171.45000000000002</v>
      </c>
      <c r="F170" s="26">
        <f t="shared" si="12"/>
        <v>177.79999999999998</v>
      </c>
      <c r="G170" s="13"/>
      <c r="H170" s="61"/>
      <c r="I170" s="61"/>
      <c r="J170" s="64">
        <f t="shared" si="14"/>
        <v>0</v>
      </c>
      <c r="K170" s="32"/>
    </row>
    <row r="171" spans="1:11" ht="17.25" customHeight="1" thickBot="1" x14ac:dyDescent="0.3">
      <c r="A171" s="13" t="s">
        <v>125</v>
      </c>
      <c r="B171" s="15">
        <v>145</v>
      </c>
      <c r="C171" s="23">
        <f t="shared" si="13"/>
        <v>188.5</v>
      </c>
      <c r="D171" s="13">
        <v>11</v>
      </c>
      <c r="E171" s="21">
        <f t="shared" si="11"/>
        <v>195.75</v>
      </c>
      <c r="F171" s="26">
        <f t="shared" si="12"/>
        <v>203</v>
      </c>
      <c r="G171" s="13" t="s">
        <v>32</v>
      </c>
      <c r="H171" s="61"/>
      <c r="I171" s="61"/>
      <c r="J171" s="64">
        <f t="shared" si="14"/>
        <v>0</v>
      </c>
      <c r="K171" s="32"/>
    </row>
    <row r="172" spans="1:11" ht="17.25" customHeight="1" thickBot="1" x14ac:dyDescent="0.3">
      <c r="A172" s="13" t="s">
        <v>126</v>
      </c>
      <c r="B172" s="15">
        <v>112</v>
      </c>
      <c r="C172" s="23">
        <f t="shared" si="13"/>
        <v>145.6</v>
      </c>
      <c r="D172" s="13">
        <v>9</v>
      </c>
      <c r="E172" s="21">
        <f t="shared" si="11"/>
        <v>151.20000000000002</v>
      </c>
      <c r="F172" s="26">
        <f t="shared" si="12"/>
        <v>156.79999999999998</v>
      </c>
      <c r="G172" s="13" t="s">
        <v>32</v>
      </c>
      <c r="H172" s="61"/>
      <c r="I172" s="61"/>
      <c r="J172" s="64">
        <f t="shared" si="14"/>
        <v>0</v>
      </c>
      <c r="K172" s="32"/>
    </row>
    <row r="173" spans="1:11" ht="17.25" customHeight="1" thickBot="1" x14ac:dyDescent="0.3">
      <c r="A173" s="13" t="s">
        <v>127</v>
      </c>
      <c r="B173" s="15">
        <v>32</v>
      </c>
      <c r="C173" s="23">
        <f t="shared" si="13"/>
        <v>41.6</v>
      </c>
      <c r="D173" s="13">
        <v>61</v>
      </c>
      <c r="E173" s="21">
        <f t="shared" si="11"/>
        <v>43.2</v>
      </c>
      <c r="F173" s="26">
        <f t="shared" si="12"/>
        <v>44.8</v>
      </c>
      <c r="G173" s="13" t="s">
        <v>32</v>
      </c>
      <c r="H173" s="61"/>
      <c r="I173" s="61"/>
      <c r="J173" s="64">
        <f t="shared" si="14"/>
        <v>0</v>
      </c>
      <c r="K173" s="32"/>
    </row>
    <row r="174" spans="1:11" ht="17.25" customHeight="1" thickBot="1" x14ac:dyDescent="0.3">
      <c r="A174" s="13" t="s">
        <v>128</v>
      </c>
      <c r="B174" s="15">
        <v>21</v>
      </c>
      <c r="C174" s="23">
        <f t="shared" si="13"/>
        <v>27.3</v>
      </c>
      <c r="D174" s="13">
        <v>92</v>
      </c>
      <c r="E174" s="21">
        <f t="shared" si="11"/>
        <v>28.35</v>
      </c>
      <c r="F174" s="26">
        <f t="shared" si="12"/>
        <v>29.4</v>
      </c>
      <c r="G174" s="13" t="s">
        <v>32</v>
      </c>
      <c r="H174" s="61"/>
      <c r="I174" s="61"/>
      <c r="J174" s="64">
        <f t="shared" si="14"/>
        <v>0</v>
      </c>
      <c r="K174" s="32"/>
    </row>
    <row r="175" spans="1:11" ht="32.25" customHeight="1" thickBot="1" x14ac:dyDescent="0.3">
      <c r="A175" s="35" t="s">
        <v>129</v>
      </c>
      <c r="B175" s="15">
        <v>31</v>
      </c>
      <c r="C175" s="23">
        <f t="shared" si="13"/>
        <v>40.300000000000004</v>
      </c>
      <c r="D175" s="6">
        <v>85</v>
      </c>
      <c r="E175" s="21">
        <f t="shared" si="11"/>
        <v>41.85</v>
      </c>
      <c r="F175" s="26">
        <f t="shared" si="12"/>
        <v>43.4</v>
      </c>
      <c r="G175" s="13" t="s">
        <v>32</v>
      </c>
      <c r="H175" s="61"/>
      <c r="I175" s="61"/>
      <c r="J175" s="64">
        <f t="shared" si="14"/>
        <v>0</v>
      </c>
      <c r="K175" s="32"/>
    </row>
    <row r="176" spans="1:11" ht="33" customHeight="1" thickBot="1" x14ac:dyDescent="0.3">
      <c r="A176" s="35" t="s">
        <v>130</v>
      </c>
      <c r="B176" s="15">
        <v>28</v>
      </c>
      <c r="C176" s="23">
        <f t="shared" si="13"/>
        <v>36.4</v>
      </c>
      <c r="D176" s="13">
        <v>1</v>
      </c>
      <c r="E176" s="21">
        <f t="shared" si="11"/>
        <v>37.800000000000004</v>
      </c>
      <c r="F176" s="26">
        <f t="shared" si="12"/>
        <v>39.199999999999996</v>
      </c>
      <c r="G176" s="13" t="s">
        <v>32</v>
      </c>
      <c r="H176" s="61"/>
      <c r="I176" s="61"/>
      <c r="J176" s="64">
        <f t="shared" si="14"/>
        <v>0</v>
      </c>
      <c r="K176" s="32"/>
    </row>
    <row r="177" spans="1:13" ht="29.25" customHeight="1" thickBot="1" x14ac:dyDescent="0.3">
      <c r="A177" s="35" t="s">
        <v>131</v>
      </c>
      <c r="B177" s="15">
        <v>29.12</v>
      </c>
      <c r="C177" s="23">
        <f t="shared" si="13"/>
        <v>37.856000000000002</v>
      </c>
      <c r="D177" s="13">
        <f>95+35</f>
        <v>130</v>
      </c>
      <c r="E177" s="21">
        <f t="shared" si="11"/>
        <v>39.312000000000005</v>
      </c>
      <c r="F177" s="26">
        <f t="shared" si="12"/>
        <v>40.768000000000001</v>
      </c>
      <c r="G177" s="13" t="s">
        <v>32</v>
      </c>
      <c r="H177" s="61"/>
      <c r="I177" s="61"/>
      <c r="J177" s="64">
        <f t="shared" si="14"/>
        <v>0</v>
      </c>
      <c r="K177" s="32"/>
    </row>
    <row r="178" spans="1:13" ht="31.5" customHeight="1" thickBot="1" x14ac:dyDescent="0.3">
      <c r="A178" s="35" t="s">
        <v>132</v>
      </c>
      <c r="B178" s="15">
        <v>21.15</v>
      </c>
      <c r="C178" s="23">
        <f t="shared" si="13"/>
        <v>27.494999999999997</v>
      </c>
      <c r="D178" s="13">
        <v>13</v>
      </c>
      <c r="E178" s="21">
        <f t="shared" si="11"/>
        <v>28.552499999999998</v>
      </c>
      <c r="F178" s="26">
        <f t="shared" si="12"/>
        <v>29.609999999999996</v>
      </c>
      <c r="G178" s="13" t="s">
        <v>32</v>
      </c>
      <c r="H178" s="61"/>
      <c r="I178" s="61"/>
      <c r="J178" s="64">
        <f t="shared" si="14"/>
        <v>0</v>
      </c>
      <c r="K178" s="32"/>
    </row>
    <row r="179" spans="1:13" ht="29.25" customHeight="1" thickBot="1" x14ac:dyDescent="0.3">
      <c r="A179" s="35" t="s">
        <v>133</v>
      </c>
      <c r="B179" s="15">
        <v>129.80000000000001</v>
      </c>
      <c r="C179" s="23">
        <f t="shared" si="13"/>
        <v>168.74</v>
      </c>
      <c r="D179" s="13">
        <v>3</v>
      </c>
      <c r="E179" s="21">
        <f t="shared" si="11"/>
        <v>175.23000000000002</v>
      </c>
      <c r="F179" s="26">
        <f t="shared" si="12"/>
        <v>181.72</v>
      </c>
      <c r="G179" s="13" t="s">
        <v>32</v>
      </c>
      <c r="H179" s="61"/>
      <c r="I179" s="61"/>
      <c r="J179" s="64">
        <f t="shared" si="14"/>
        <v>0</v>
      </c>
      <c r="K179" s="32"/>
    </row>
    <row r="180" spans="1:13" ht="17.25" customHeight="1" thickBot="1" x14ac:dyDescent="0.3">
      <c r="A180" s="13" t="s">
        <v>134</v>
      </c>
      <c r="B180" s="15">
        <v>154</v>
      </c>
      <c r="C180" s="23">
        <f>B180*1.3</f>
        <v>200.20000000000002</v>
      </c>
      <c r="D180" s="13">
        <v>38</v>
      </c>
      <c r="E180" s="21">
        <f t="shared" si="11"/>
        <v>207.9</v>
      </c>
      <c r="F180" s="26">
        <f t="shared" si="12"/>
        <v>215.6</v>
      </c>
      <c r="G180" s="13" t="s">
        <v>32</v>
      </c>
      <c r="H180" s="61"/>
      <c r="I180" s="61"/>
      <c r="J180" s="64">
        <f t="shared" si="14"/>
        <v>0</v>
      </c>
      <c r="K180" s="32"/>
    </row>
    <row r="181" spans="1:13" ht="17.25" customHeight="1" thickBot="1" x14ac:dyDescent="0.3">
      <c r="A181" s="13" t="s">
        <v>135</v>
      </c>
      <c r="B181" s="15">
        <v>112</v>
      </c>
      <c r="C181" s="23">
        <f t="shared" si="13"/>
        <v>145.6</v>
      </c>
      <c r="D181" s="13">
        <v>5</v>
      </c>
      <c r="E181" s="21">
        <f t="shared" si="11"/>
        <v>151.20000000000002</v>
      </c>
      <c r="F181" s="26">
        <f t="shared" si="12"/>
        <v>156.79999999999998</v>
      </c>
      <c r="G181" s="13" t="s">
        <v>32</v>
      </c>
      <c r="H181" s="61"/>
      <c r="I181" s="61"/>
      <c r="J181" s="64">
        <f t="shared" si="14"/>
        <v>0</v>
      </c>
      <c r="K181" s="32"/>
    </row>
    <row r="182" spans="1:13" ht="17.25" customHeight="1" thickBot="1" x14ac:dyDescent="0.3">
      <c r="A182" s="13" t="s">
        <v>136</v>
      </c>
      <c r="B182" s="15">
        <v>62</v>
      </c>
      <c r="C182" s="23">
        <f t="shared" si="13"/>
        <v>80.600000000000009</v>
      </c>
      <c r="D182" s="13">
        <v>2</v>
      </c>
      <c r="E182" s="21">
        <f t="shared" si="11"/>
        <v>83.7</v>
      </c>
      <c r="F182" s="26">
        <f t="shared" si="12"/>
        <v>86.8</v>
      </c>
      <c r="G182" s="13" t="s">
        <v>32</v>
      </c>
      <c r="H182" s="61"/>
      <c r="I182" s="61"/>
      <c r="J182" s="64">
        <f t="shared" si="14"/>
        <v>0</v>
      </c>
      <c r="K182" s="32"/>
      <c r="M182" s="4">
        <v>8460</v>
      </c>
    </row>
    <row r="183" spans="1:13" ht="29.25" customHeight="1" thickBot="1" x14ac:dyDescent="0.5">
      <c r="A183" s="253" t="s">
        <v>141</v>
      </c>
      <c r="B183" s="253"/>
      <c r="C183" s="253"/>
      <c r="D183" s="253"/>
      <c r="E183" s="253"/>
      <c r="F183" s="253"/>
      <c r="G183" s="253"/>
      <c r="H183" s="253"/>
      <c r="I183" s="253"/>
      <c r="J183" s="253"/>
      <c r="K183" s="254"/>
      <c r="M183" s="4">
        <v>10900</v>
      </c>
    </row>
    <row r="184" spans="1:13" ht="15.75" customHeight="1" thickBot="1" x14ac:dyDescent="0.3">
      <c r="A184" s="16" t="s">
        <v>137</v>
      </c>
      <c r="B184" s="9">
        <v>628</v>
      </c>
      <c r="C184" s="23">
        <f t="shared" si="13"/>
        <v>816.4</v>
      </c>
      <c r="D184" s="16">
        <v>10</v>
      </c>
      <c r="E184" s="21">
        <f t="shared" si="11"/>
        <v>847.80000000000007</v>
      </c>
      <c r="F184" s="26">
        <f t="shared" si="12"/>
        <v>879.19999999999993</v>
      </c>
      <c r="G184" s="6" t="s">
        <v>32</v>
      </c>
      <c r="H184" s="61"/>
      <c r="I184" s="61"/>
      <c r="J184" s="64">
        <f>H184-I184</f>
        <v>0</v>
      </c>
      <c r="K184" s="32"/>
      <c r="M184" s="4">
        <f>78*17</f>
        <v>1326</v>
      </c>
    </row>
    <row r="185" spans="1:13" ht="15.75" customHeight="1" thickBot="1" x14ac:dyDescent="0.3">
      <c r="A185" s="16" t="s">
        <v>138</v>
      </c>
      <c r="B185" s="9">
        <v>588</v>
      </c>
      <c r="C185" s="23">
        <f t="shared" si="13"/>
        <v>764.4</v>
      </c>
      <c r="D185" s="16">
        <v>7</v>
      </c>
      <c r="E185" s="21">
        <f t="shared" si="11"/>
        <v>793.80000000000007</v>
      </c>
      <c r="F185" s="26">
        <f t="shared" si="12"/>
        <v>823.19999999999993</v>
      </c>
      <c r="G185" s="6" t="s">
        <v>32</v>
      </c>
      <c r="H185" s="61"/>
      <c r="I185" s="61"/>
      <c r="J185" s="64">
        <v>4</v>
      </c>
      <c r="K185" s="32"/>
      <c r="M185" s="4">
        <f>57*2</f>
        <v>114</v>
      </c>
    </row>
    <row r="186" spans="1:13" ht="15.75" thickBot="1" x14ac:dyDescent="0.3">
      <c r="A186" s="16" t="s">
        <v>3</v>
      </c>
      <c r="B186" s="9">
        <v>289</v>
      </c>
      <c r="C186" s="23">
        <f t="shared" si="13"/>
        <v>375.7</v>
      </c>
      <c r="D186" s="16">
        <v>178</v>
      </c>
      <c r="E186" s="21">
        <f t="shared" si="11"/>
        <v>390.15000000000003</v>
      </c>
      <c r="F186" s="26">
        <f t="shared" si="12"/>
        <v>404.59999999999997</v>
      </c>
      <c r="G186" s="6" t="s">
        <v>32</v>
      </c>
      <c r="H186" s="61"/>
      <c r="I186" s="61"/>
      <c r="J186" s="64">
        <f t="shared" ref="J186:J211" si="15">H186-I186</f>
        <v>0</v>
      </c>
      <c r="K186" s="32"/>
      <c r="M186" s="4">
        <f>3*160</f>
        <v>480</v>
      </c>
    </row>
    <row r="187" spans="1:13" ht="15.75" thickBot="1" x14ac:dyDescent="0.3">
      <c r="A187" s="16" t="s">
        <v>4</v>
      </c>
      <c r="B187" s="9">
        <v>291</v>
      </c>
      <c r="C187" s="23">
        <f t="shared" si="13"/>
        <v>378.3</v>
      </c>
      <c r="D187" s="16">
        <v>1</v>
      </c>
      <c r="E187" s="21">
        <f t="shared" si="11"/>
        <v>392.85</v>
      </c>
      <c r="F187" s="26">
        <f t="shared" si="12"/>
        <v>407.4</v>
      </c>
      <c r="G187" s="6" t="s">
        <v>32</v>
      </c>
      <c r="H187" s="61"/>
      <c r="I187" s="61"/>
      <c r="J187" s="64">
        <f t="shared" si="15"/>
        <v>0</v>
      </c>
      <c r="K187" s="32"/>
      <c r="M187" s="4">
        <f>SUM(M182:M186)</f>
        <v>21280</v>
      </c>
    </row>
    <row r="188" spans="1:13" ht="15.75" thickBot="1" x14ac:dyDescent="0.3">
      <c r="A188" s="16" t="s">
        <v>5</v>
      </c>
      <c r="B188" s="9">
        <v>282</v>
      </c>
      <c r="C188" s="23">
        <f t="shared" si="13"/>
        <v>366.6</v>
      </c>
      <c r="D188" s="16">
        <v>38</v>
      </c>
      <c r="E188" s="21">
        <f t="shared" si="11"/>
        <v>380.70000000000005</v>
      </c>
      <c r="F188" s="26">
        <f t="shared" si="12"/>
        <v>394.79999999999995</v>
      </c>
      <c r="G188" s="6" t="s">
        <v>32</v>
      </c>
      <c r="H188" s="61"/>
      <c r="I188" s="61"/>
      <c r="J188" s="64">
        <v>25</v>
      </c>
      <c r="K188" s="32"/>
    </row>
    <row r="189" spans="1:13" ht="15.75" thickBot="1" x14ac:dyDescent="0.3">
      <c r="A189" s="16" t="s">
        <v>6</v>
      </c>
      <c r="B189" s="9">
        <v>310</v>
      </c>
      <c r="C189" s="23">
        <f t="shared" si="13"/>
        <v>403</v>
      </c>
      <c r="D189" s="16">
        <v>16</v>
      </c>
      <c r="E189" s="21">
        <f t="shared" si="11"/>
        <v>418.5</v>
      </c>
      <c r="F189" s="26">
        <f t="shared" si="12"/>
        <v>434</v>
      </c>
      <c r="G189" s="6" t="s">
        <v>32</v>
      </c>
      <c r="H189" s="61"/>
      <c r="I189" s="61"/>
      <c r="J189" s="64">
        <f t="shared" si="15"/>
        <v>0</v>
      </c>
      <c r="K189" s="32"/>
    </row>
    <row r="190" spans="1:13" ht="15.75" thickBot="1" x14ac:dyDescent="0.3">
      <c r="A190" s="16" t="s">
        <v>139</v>
      </c>
      <c r="B190" s="9">
        <v>2110</v>
      </c>
      <c r="C190" s="23">
        <f t="shared" si="13"/>
        <v>2743</v>
      </c>
      <c r="D190" s="16">
        <v>1</v>
      </c>
      <c r="E190" s="21">
        <f t="shared" si="11"/>
        <v>2848.5</v>
      </c>
      <c r="F190" s="26">
        <f t="shared" si="12"/>
        <v>2954</v>
      </c>
      <c r="G190" s="6" t="s">
        <v>32</v>
      </c>
      <c r="H190" s="61"/>
      <c r="I190" s="61"/>
      <c r="J190" s="64">
        <f t="shared" si="15"/>
        <v>0</v>
      </c>
      <c r="K190" s="32"/>
    </row>
    <row r="191" spans="1:13" ht="15.75" thickBot="1" x14ac:dyDescent="0.3">
      <c r="A191" s="16" t="s">
        <v>140</v>
      </c>
      <c r="B191" s="9">
        <v>1390</v>
      </c>
      <c r="C191" s="23">
        <f t="shared" si="13"/>
        <v>1807</v>
      </c>
      <c r="D191" s="16">
        <v>3</v>
      </c>
      <c r="E191" s="21">
        <f t="shared" si="11"/>
        <v>1876.5000000000002</v>
      </c>
      <c r="F191" s="26">
        <f t="shared" si="12"/>
        <v>1945.9999999999998</v>
      </c>
      <c r="G191" s="6" t="s">
        <v>32</v>
      </c>
      <c r="H191" s="61"/>
      <c r="I191" s="61"/>
      <c r="J191" s="64">
        <f t="shared" si="15"/>
        <v>0</v>
      </c>
      <c r="K191" s="32"/>
    </row>
    <row r="192" spans="1:13" ht="15.75" thickBot="1" x14ac:dyDescent="0.3">
      <c r="A192" s="16" t="s">
        <v>142</v>
      </c>
      <c r="B192" s="9">
        <v>790</v>
      </c>
      <c r="C192" s="23">
        <f t="shared" si="13"/>
        <v>1027</v>
      </c>
      <c r="D192" s="16">
        <v>2</v>
      </c>
      <c r="E192" s="21">
        <f t="shared" si="11"/>
        <v>1066.5</v>
      </c>
      <c r="F192" s="26">
        <f t="shared" si="12"/>
        <v>1106</v>
      </c>
      <c r="G192" s="6" t="s">
        <v>32</v>
      </c>
      <c r="H192" s="61"/>
      <c r="I192" s="61"/>
      <c r="J192" s="64">
        <v>1</v>
      </c>
      <c r="K192" s="32"/>
    </row>
    <row r="193" spans="1:11" ht="15.75" thickBot="1" x14ac:dyDescent="0.3">
      <c r="A193" s="16" t="s">
        <v>143</v>
      </c>
      <c r="B193" s="9">
        <v>510</v>
      </c>
      <c r="C193" s="23">
        <f t="shared" si="13"/>
        <v>663</v>
      </c>
      <c r="D193" s="16">
        <v>10</v>
      </c>
      <c r="E193" s="21">
        <f t="shared" si="11"/>
        <v>688.5</v>
      </c>
      <c r="F193" s="26">
        <f t="shared" si="12"/>
        <v>714</v>
      </c>
      <c r="G193" s="6" t="s">
        <v>32</v>
      </c>
      <c r="H193" s="61"/>
      <c r="I193" s="61"/>
      <c r="J193" s="64">
        <v>3</v>
      </c>
      <c r="K193" s="32"/>
    </row>
    <row r="194" spans="1:11" ht="15.75" thickBot="1" x14ac:dyDescent="0.3">
      <c r="A194" s="16" t="s">
        <v>144</v>
      </c>
      <c r="B194" s="9">
        <v>396</v>
      </c>
      <c r="C194" s="23">
        <f t="shared" si="13"/>
        <v>514.80000000000007</v>
      </c>
      <c r="D194" s="16">
        <v>5</v>
      </c>
      <c r="E194" s="21">
        <f t="shared" si="11"/>
        <v>534.6</v>
      </c>
      <c r="F194" s="26">
        <f t="shared" si="12"/>
        <v>554.4</v>
      </c>
      <c r="G194" s="6" t="s">
        <v>32</v>
      </c>
      <c r="H194" s="61"/>
      <c r="I194" s="61"/>
      <c r="J194" s="64"/>
      <c r="K194" s="32"/>
    </row>
    <row r="195" spans="1:11" ht="15.75" thickBot="1" x14ac:dyDescent="0.3">
      <c r="A195" s="16" t="s">
        <v>145</v>
      </c>
      <c r="B195" s="9">
        <v>289</v>
      </c>
      <c r="C195" s="23">
        <f t="shared" si="13"/>
        <v>375.7</v>
      </c>
      <c r="D195" s="16">
        <v>1</v>
      </c>
      <c r="E195" s="21">
        <f t="shared" si="11"/>
        <v>390.15000000000003</v>
      </c>
      <c r="F195" s="26">
        <f t="shared" si="12"/>
        <v>404.59999999999997</v>
      </c>
      <c r="G195" s="6" t="s">
        <v>32</v>
      </c>
      <c r="H195" s="61"/>
      <c r="I195" s="61"/>
      <c r="J195" s="64">
        <v>3</v>
      </c>
      <c r="K195" s="32"/>
    </row>
    <row r="196" spans="1:11" ht="15.75" thickBot="1" x14ac:dyDescent="0.3">
      <c r="A196" s="16" t="s">
        <v>18</v>
      </c>
      <c r="B196" s="9">
        <v>1580</v>
      </c>
      <c r="C196" s="23">
        <f t="shared" si="13"/>
        <v>2054</v>
      </c>
      <c r="D196" s="16">
        <v>1</v>
      </c>
      <c r="E196" s="21">
        <f t="shared" si="11"/>
        <v>2133</v>
      </c>
      <c r="F196" s="26">
        <f t="shared" si="12"/>
        <v>2212</v>
      </c>
      <c r="G196" s="6" t="s">
        <v>32</v>
      </c>
      <c r="H196" s="61"/>
      <c r="I196" s="61"/>
      <c r="J196" s="64">
        <f t="shared" si="15"/>
        <v>0</v>
      </c>
      <c r="K196" s="32"/>
    </row>
    <row r="197" spans="1:11" ht="15.75" thickBot="1" x14ac:dyDescent="0.3">
      <c r="A197" s="16" t="s">
        <v>19</v>
      </c>
      <c r="B197" s="9">
        <v>1698</v>
      </c>
      <c r="C197" s="23">
        <f t="shared" si="13"/>
        <v>2207.4</v>
      </c>
      <c r="D197" s="16">
        <v>2</v>
      </c>
      <c r="E197" s="21">
        <f t="shared" si="11"/>
        <v>2292.3000000000002</v>
      </c>
      <c r="F197" s="26">
        <f t="shared" si="12"/>
        <v>2377.1999999999998</v>
      </c>
      <c r="G197" s="6" t="s">
        <v>32</v>
      </c>
      <c r="H197" s="61"/>
      <c r="I197" s="61"/>
      <c r="J197" s="64">
        <f t="shared" si="15"/>
        <v>0</v>
      </c>
      <c r="K197" s="32"/>
    </row>
    <row r="198" spans="1:11" ht="15.75" thickBot="1" x14ac:dyDescent="0.3">
      <c r="A198" s="16" t="s">
        <v>20</v>
      </c>
      <c r="B198" s="9">
        <v>2006</v>
      </c>
      <c r="C198" s="23">
        <f t="shared" si="13"/>
        <v>2607.8000000000002</v>
      </c>
      <c r="D198" s="16">
        <v>2</v>
      </c>
      <c r="E198" s="21">
        <f t="shared" si="11"/>
        <v>2708.1000000000004</v>
      </c>
      <c r="F198" s="26">
        <f t="shared" si="12"/>
        <v>2808.3999999999996</v>
      </c>
      <c r="G198" s="6" t="s">
        <v>32</v>
      </c>
      <c r="H198" s="61"/>
      <c r="I198" s="61"/>
      <c r="J198" s="64">
        <f t="shared" si="15"/>
        <v>0</v>
      </c>
      <c r="K198" s="32"/>
    </row>
    <row r="199" spans="1:11" ht="15.75" thickBot="1" x14ac:dyDescent="0.3">
      <c r="A199" s="16" t="s">
        <v>21</v>
      </c>
      <c r="B199" s="9">
        <v>2222</v>
      </c>
      <c r="C199" s="23">
        <f t="shared" si="13"/>
        <v>2888.6</v>
      </c>
      <c r="D199" s="16">
        <v>2</v>
      </c>
      <c r="E199" s="21">
        <f t="shared" si="11"/>
        <v>2999.7000000000003</v>
      </c>
      <c r="F199" s="26">
        <f t="shared" si="12"/>
        <v>3110.7999999999997</v>
      </c>
      <c r="G199" s="6" t="s">
        <v>32</v>
      </c>
      <c r="H199" s="61"/>
      <c r="I199" s="61"/>
      <c r="J199" s="64">
        <f t="shared" si="15"/>
        <v>0</v>
      </c>
      <c r="K199" s="32"/>
    </row>
    <row r="200" spans="1:11" ht="15.75" thickBot="1" x14ac:dyDescent="0.3">
      <c r="A200" s="16" t="s">
        <v>22</v>
      </c>
      <c r="B200" s="9">
        <v>3450</v>
      </c>
      <c r="C200" s="23">
        <f t="shared" si="13"/>
        <v>4485</v>
      </c>
      <c r="D200" s="16">
        <v>1</v>
      </c>
      <c r="E200" s="21">
        <f t="shared" si="11"/>
        <v>4657.5</v>
      </c>
      <c r="F200" s="26">
        <f t="shared" si="12"/>
        <v>4830</v>
      </c>
      <c r="G200" s="6" t="s">
        <v>32</v>
      </c>
      <c r="H200" s="61"/>
      <c r="I200" s="61"/>
      <c r="J200" s="64">
        <f t="shared" si="15"/>
        <v>0</v>
      </c>
      <c r="K200" s="32"/>
    </row>
    <row r="201" spans="1:11" ht="15.75" thickBot="1" x14ac:dyDescent="0.3">
      <c r="A201" s="16" t="s">
        <v>146</v>
      </c>
      <c r="B201" s="9">
        <v>7890</v>
      </c>
      <c r="C201" s="23">
        <f t="shared" si="13"/>
        <v>10257</v>
      </c>
      <c r="D201" s="16">
        <v>7</v>
      </c>
      <c r="E201" s="21">
        <f t="shared" si="11"/>
        <v>10651.5</v>
      </c>
      <c r="F201" s="26">
        <f t="shared" si="12"/>
        <v>11046</v>
      </c>
      <c r="G201" s="6" t="s">
        <v>32</v>
      </c>
      <c r="H201" s="61"/>
      <c r="I201" s="61"/>
      <c r="J201" s="64">
        <f t="shared" si="15"/>
        <v>0</v>
      </c>
      <c r="K201" s="32"/>
    </row>
    <row r="202" spans="1:11" ht="35.25" customHeight="1" thickBot="1" x14ac:dyDescent="0.3">
      <c r="A202" s="34" t="s">
        <v>147</v>
      </c>
      <c r="B202" s="9">
        <v>15680</v>
      </c>
      <c r="C202" s="23">
        <f t="shared" si="13"/>
        <v>20384</v>
      </c>
      <c r="D202" s="16">
        <v>1</v>
      </c>
      <c r="E202" s="21">
        <f t="shared" si="11"/>
        <v>21168</v>
      </c>
      <c r="F202" s="26">
        <f t="shared" si="12"/>
        <v>21952</v>
      </c>
      <c r="G202" s="6" t="s">
        <v>32</v>
      </c>
      <c r="H202" s="61"/>
      <c r="I202" s="61"/>
      <c r="J202" s="64">
        <f t="shared" si="15"/>
        <v>0</v>
      </c>
      <c r="K202" s="32"/>
    </row>
    <row r="203" spans="1:11" ht="30.75" thickBot="1" x14ac:dyDescent="0.3">
      <c r="A203" s="34" t="s">
        <v>148</v>
      </c>
      <c r="B203" s="9">
        <v>3250</v>
      </c>
      <c r="C203" s="23">
        <f t="shared" si="13"/>
        <v>4225</v>
      </c>
      <c r="D203" s="16">
        <v>3</v>
      </c>
      <c r="E203" s="21">
        <f t="shared" si="11"/>
        <v>4387.5</v>
      </c>
      <c r="F203" s="26">
        <f t="shared" si="12"/>
        <v>4550</v>
      </c>
      <c r="G203" s="6" t="s">
        <v>32</v>
      </c>
      <c r="H203" s="61"/>
      <c r="I203" s="61"/>
      <c r="J203" s="64">
        <f t="shared" si="15"/>
        <v>0</v>
      </c>
      <c r="K203" s="32"/>
    </row>
    <row r="204" spans="1:11" ht="30.75" thickBot="1" x14ac:dyDescent="0.3">
      <c r="A204" s="34" t="s">
        <v>153</v>
      </c>
      <c r="B204" s="9">
        <v>5269</v>
      </c>
      <c r="C204" s="23">
        <f t="shared" si="13"/>
        <v>6849.7</v>
      </c>
      <c r="D204" s="16">
        <v>1</v>
      </c>
      <c r="E204" s="21">
        <f t="shared" si="11"/>
        <v>7113.1500000000005</v>
      </c>
      <c r="F204" s="26">
        <f t="shared" si="12"/>
        <v>7376.5999999999995</v>
      </c>
      <c r="G204" s="6" t="s">
        <v>32</v>
      </c>
      <c r="H204" s="61"/>
      <c r="I204" s="61"/>
      <c r="J204" s="64">
        <f t="shared" si="15"/>
        <v>0</v>
      </c>
      <c r="K204" s="32"/>
    </row>
    <row r="205" spans="1:11" ht="15.75" thickBot="1" x14ac:dyDescent="0.3">
      <c r="A205" s="16" t="s">
        <v>167</v>
      </c>
      <c r="B205" s="9">
        <v>325</v>
      </c>
      <c r="C205" s="23">
        <f t="shared" si="13"/>
        <v>422.5</v>
      </c>
      <c r="D205" s="16">
        <v>2</v>
      </c>
      <c r="E205" s="21">
        <f t="shared" si="11"/>
        <v>438.75000000000006</v>
      </c>
      <c r="F205" s="26">
        <f t="shared" si="12"/>
        <v>454.99999999999994</v>
      </c>
      <c r="G205" s="6" t="s">
        <v>32</v>
      </c>
      <c r="H205" s="61"/>
      <c r="I205" s="61"/>
      <c r="J205" s="64">
        <f t="shared" si="15"/>
        <v>0</v>
      </c>
      <c r="K205" s="32"/>
    </row>
    <row r="206" spans="1:11" ht="15.75" thickBot="1" x14ac:dyDescent="0.3">
      <c r="A206" s="16" t="s">
        <v>166</v>
      </c>
      <c r="B206" s="9">
        <v>285</v>
      </c>
      <c r="C206" s="23">
        <f t="shared" si="13"/>
        <v>370.5</v>
      </c>
      <c r="D206" s="16">
        <v>2</v>
      </c>
      <c r="E206" s="21">
        <f t="shared" si="11"/>
        <v>384.75</v>
      </c>
      <c r="F206" s="26">
        <f t="shared" si="12"/>
        <v>399</v>
      </c>
      <c r="G206" s="6" t="s">
        <v>32</v>
      </c>
      <c r="H206" s="61"/>
      <c r="I206" s="61"/>
      <c r="J206" s="64">
        <f t="shared" si="15"/>
        <v>0</v>
      </c>
      <c r="K206" s="32"/>
    </row>
    <row r="207" spans="1:11" ht="15.75" thickBot="1" x14ac:dyDescent="0.3">
      <c r="A207" s="16" t="s">
        <v>277</v>
      </c>
      <c r="B207" s="9">
        <v>176.88</v>
      </c>
      <c r="C207" s="23">
        <f t="shared" si="13"/>
        <v>229.94399999999999</v>
      </c>
      <c r="D207" s="16"/>
      <c r="E207" s="21">
        <f t="shared" si="11"/>
        <v>238.78800000000001</v>
      </c>
      <c r="F207" s="26">
        <f t="shared" si="12"/>
        <v>247.63199999999998</v>
      </c>
      <c r="G207" s="6" t="s">
        <v>32</v>
      </c>
      <c r="H207" s="61"/>
      <c r="I207" s="61"/>
      <c r="J207" s="64">
        <f t="shared" si="15"/>
        <v>0</v>
      </c>
      <c r="K207" s="32"/>
    </row>
    <row r="208" spans="1:11" ht="15.75" thickBot="1" x14ac:dyDescent="0.3">
      <c r="A208" s="16" t="s">
        <v>168</v>
      </c>
      <c r="B208" s="9">
        <v>186</v>
      </c>
      <c r="C208" s="23">
        <f t="shared" si="13"/>
        <v>241.8</v>
      </c>
      <c r="D208" s="16">
        <v>1</v>
      </c>
      <c r="E208" s="21">
        <f t="shared" si="11"/>
        <v>251.10000000000002</v>
      </c>
      <c r="F208" s="26">
        <f t="shared" si="12"/>
        <v>260.39999999999998</v>
      </c>
      <c r="G208" s="6" t="s">
        <v>32</v>
      </c>
      <c r="H208" s="61"/>
      <c r="I208" s="61"/>
      <c r="J208" s="64">
        <f t="shared" si="15"/>
        <v>0</v>
      </c>
      <c r="K208" s="32"/>
    </row>
    <row r="209" spans="1:11" ht="15.75" thickBot="1" x14ac:dyDescent="0.3">
      <c r="A209" s="16" t="s">
        <v>273</v>
      </c>
      <c r="B209" s="9">
        <v>50.93</v>
      </c>
      <c r="C209" s="23">
        <f t="shared" si="13"/>
        <v>66.209000000000003</v>
      </c>
      <c r="D209" s="16"/>
      <c r="E209" s="21">
        <f t="shared" si="11"/>
        <v>68.755499999999998</v>
      </c>
      <c r="F209" s="26">
        <f t="shared" si="12"/>
        <v>71.301999999999992</v>
      </c>
      <c r="G209" s="6" t="s">
        <v>32</v>
      </c>
      <c r="H209" s="61"/>
      <c r="I209" s="61"/>
      <c r="J209" s="64">
        <f t="shared" si="15"/>
        <v>0</v>
      </c>
      <c r="K209" s="32"/>
    </row>
    <row r="210" spans="1:11" ht="15.75" thickBot="1" x14ac:dyDescent="0.3">
      <c r="A210" s="16" t="s">
        <v>244</v>
      </c>
      <c r="B210" s="9">
        <v>370</v>
      </c>
      <c r="C210" s="23">
        <f t="shared" si="13"/>
        <v>481</v>
      </c>
      <c r="D210" s="16"/>
      <c r="E210" s="21">
        <f t="shared" si="11"/>
        <v>499.50000000000006</v>
      </c>
      <c r="F210" s="26">
        <f t="shared" si="12"/>
        <v>518</v>
      </c>
      <c r="G210" s="6" t="s">
        <v>32</v>
      </c>
      <c r="H210" s="61"/>
      <c r="I210" s="61"/>
      <c r="J210" s="64">
        <f t="shared" si="15"/>
        <v>0</v>
      </c>
      <c r="K210" s="32"/>
    </row>
    <row r="211" spans="1:11" ht="15.75" thickBot="1" x14ac:dyDescent="0.3">
      <c r="A211" s="16" t="s">
        <v>174</v>
      </c>
      <c r="B211" s="9">
        <v>1085</v>
      </c>
      <c r="C211" s="23">
        <f t="shared" si="13"/>
        <v>1410.5</v>
      </c>
      <c r="D211" s="16">
        <v>1</v>
      </c>
      <c r="E211" s="21">
        <f>B211*1.35</f>
        <v>1464.75</v>
      </c>
      <c r="F211" s="26">
        <f t="shared" si="12"/>
        <v>1519</v>
      </c>
      <c r="G211" s="6" t="s">
        <v>32</v>
      </c>
      <c r="H211" s="61"/>
      <c r="I211" s="61"/>
      <c r="J211" s="64">
        <f t="shared" si="15"/>
        <v>0</v>
      </c>
      <c r="K211" s="32"/>
    </row>
    <row r="212" spans="1:11" ht="29.25" thickBot="1" x14ac:dyDescent="0.5">
      <c r="A212" s="253" t="s">
        <v>149</v>
      </c>
      <c r="B212" s="253"/>
      <c r="C212" s="253"/>
      <c r="D212" s="253"/>
      <c r="E212" s="253"/>
      <c r="F212" s="253"/>
      <c r="G212" s="253"/>
      <c r="H212" s="253"/>
      <c r="I212" s="253"/>
      <c r="J212" s="253"/>
      <c r="K212" s="254"/>
    </row>
    <row r="213" spans="1:11" ht="29.25" thickBot="1" x14ac:dyDescent="0.5">
      <c r="A213" s="16" t="s">
        <v>293</v>
      </c>
      <c r="B213" s="9">
        <v>9100</v>
      </c>
      <c r="C213" s="9">
        <f>B213*1.3</f>
        <v>11830</v>
      </c>
      <c r="D213" s="12"/>
      <c r="E213" s="21">
        <f>B213*1.35</f>
        <v>12285</v>
      </c>
      <c r="F213" s="26">
        <f>B213*1.4</f>
        <v>12740</v>
      </c>
      <c r="G213" s="6" t="s">
        <v>32</v>
      </c>
      <c r="H213" s="61"/>
      <c r="I213" s="61"/>
      <c r="J213" s="64">
        <v>1</v>
      </c>
      <c r="K213" s="32"/>
    </row>
    <row r="214" spans="1:11" ht="15.75" thickBot="1" x14ac:dyDescent="0.3">
      <c r="A214" s="16" t="s">
        <v>150</v>
      </c>
      <c r="B214" s="9">
        <v>4800</v>
      </c>
      <c r="C214" s="23">
        <f t="shared" si="13"/>
        <v>6240</v>
      </c>
      <c r="D214" s="6">
        <v>2</v>
      </c>
      <c r="E214" s="21">
        <f t="shared" si="11"/>
        <v>6480</v>
      </c>
      <c r="F214" s="26">
        <f t="shared" si="12"/>
        <v>6720</v>
      </c>
      <c r="G214" s="6" t="s">
        <v>32</v>
      </c>
      <c r="H214" s="61"/>
      <c r="I214" s="61"/>
      <c r="J214" s="64">
        <f>H214-I214</f>
        <v>0</v>
      </c>
      <c r="K214" s="32"/>
    </row>
    <row r="215" spans="1:11" ht="28.5" customHeight="1" thickBot="1" x14ac:dyDescent="0.3">
      <c r="A215" s="259" t="s">
        <v>7</v>
      </c>
      <c r="B215" s="259"/>
      <c r="C215" s="259"/>
      <c r="D215" s="259"/>
      <c r="E215" s="259"/>
      <c r="F215" s="259"/>
      <c r="G215" s="259"/>
      <c r="H215" s="259"/>
      <c r="I215" s="259"/>
      <c r="J215" s="259"/>
      <c r="K215" s="260"/>
    </row>
    <row r="216" spans="1:11" ht="15.75" thickBot="1" x14ac:dyDescent="0.3">
      <c r="A216" s="16" t="s">
        <v>151</v>
      </c>
      <c r="B216" s="9">
        <v>8400</v>
      </c>
      <c r="C216" s="23">
        <f t="shared" si="13"/>
        <v>10920</v>
      </c>
      <c r="D216" s="6">
        <v>1</v>
      </c>
      <c r="E216" s="21">
        <f t="shared" si="11"/>
        <v>11340</v>
      </c>
      <c r="F216" s="26">
        <f t="shared" si="12"/>
        <v>11760</v>
      </c>
      <c r="G216" s="6" t="s">
        <v>32</v>
      </c>
      <c r="H216" s="61"/>
      <c r="I216" s="61"/>
      <c r="J216" s="64">
        <v>1</v>
      </c>
      <c r="K216" s="32"/>
    </row>
    <row r="217" spans="1:11" ht="15.75" thickBot="1" x14ac:dyDescent="0.3">
      <c r="A217" s="16" t="s">
        <v>152</v>
      </c>
      <c r="B217" s="9">
        <v>17140</v>
      </c>
      <c r="C217" s="23">
        <f t="shared" si="13"/>
        <v>22282</v>
      </c>
      <c r="D217" s="6">
        <v>2</v>
      </c>
      <c r="E217" s="21">
        <f t="shared" si="11"/>
        <v>23139</v>
      </c>
      <c r="F217" s="26">
        <f t="shared" si="12"/>
        <v>23996</v>
      </c>
      <c r="G217" s="6" t="s">
        <v>32</v>
      </c>
      <c r="H217" s="61"/>
      <c r="I217" s="61"/>
      <c r="J217" s="64">
        <v>1</v>
      </c>
      <c r="K217" s="32"/>
    </row>
    <row r="218" spans="1:11" ht="22.5" customHeight="1" thickBot="1" x14ac:dyDescent="0.5">
      <c r="A218" s="255" t="s">
        <v>157</v>
      </c>
      <c r="B218" s="255"/>
      <c r="C218" s="255"/>
      <c r="D218" s="255"/>
      <c r="E218" s="255"/>
      <c r="F218" s="255"/>
      <c r="G218" s="255"/>
      <c r="H218" s="255"/>
      <c r="I218" s="255"/>
      <c r="J218" s="255"/>
      <c r="K218" s="256"/>
    </row>
    <row r="219" spans="1:11" ht="15.75" thickBot="1" x14ac:dyDescent="0.3">
      <c r="A219" s="6" t="s">
        <v>8</v>
      </c>
      <c r="B219" s="9">
        <v>456</v>
      </c>
      <c r="C219" s="23">
        <f t="shared" si="13"/>
        <v>592.80000000000007</v>
      </c>
      <c r="D219" s="6">
        <v>1</v>
      </c>
      <c r="E219" s="21">
        <f t="shared" si="11"/>
        <v>615.6</v>
      </c>
      <c r="F219" s="26">
        <f t="shared" si="12"/>
        <v>638.4</v>
      </c>
      <c r="G219" s="6" t="s">
        <v>32</v>
      </c>
      <c r="H219" s="8"/>
      <c r="I219" s="8"/>
      <c r="J219" s="65">
        <f>H219-I219</f>
        <v>0</v>
      </c>
      <c r="K219" s="32"/>
    </row>
    <row r="220" spans="1:11" ht="15.75" thickBot="1" x14ac:dyDescent="0.3">
      <c r="A220" s="6" t="s">
        <v>9</v>
      </c>
      <c r="B220" s="9">
        <v>385</v>
      </c>
      <c r="C220" s="23">
        <f t="shared" si="13"/>
        <v>500.5</v>
      </c>
      <c r="D220" s="6">
        <v>5</v>
      </c>
      <c r="E220" s="21">
        <f t="shared" si="11"/>
        <v>519.75</v>
      </c>
      <c r="F220" s="26">
        <f t="shared" si="12"/>
        <v>539</v>
      </c>
      <c r="G220" s="6" t="s">
        <v>32</v>
      </c>
      <c r="H220" s="8"/>
      <c r="I220" s="8"/>
      <c r="J220" s="65">
        <f t="shared" ref="J220:J255" si="16">H220-I220</f>
        <v>0</v>
      </c>
      <c r="K220" s="32"/>
    </row>
    <row r="221" spans="1:11" ht="15.75" thickBot="1" x14ac:dyDescent="0.3">
      <c r="A221" s="6" t="s">
        <v>154</v>
      </c>
      <c r="B221" s="9">
        <v>589</v>
      </c>
      <c r="C221" s="23">
        <f t="shared" si="13"/>
        <v>765.7</v>
      </c>
      <c r="D221" s="6">
        <v>4</v>
      </c>
      <c r="E221" s="21">
        <f t="shared" si="11"/>
        <v>795.15000000000009</v>
      </c>
      <c r="F221" s="26">
        <f t="shared" si="12"/>
        <v>824.59999999999991</v>
      </c>
      <c r="G221" s="6" t="s">
        <v>32</v>
      </c>
      <c r="H221" s="8"/>
      <c r="I221" s="8"/>
      <c r="J221" s="65">
        <f t="shared" si="16"/>
        <v>0</v>
      </c>
      <c r="K221" s="32"/>
    </row>
    <row r="222" spans="1:11" ht="15.75" thickBot="1" x14ac:dyDescent="0.3">
      <c r="A222" s="6" t="s">
        <v>158</v>
      </c>
      <c r="B222" s="9">
        <v>565</v>
      </c>
      <c r="C222" s="23">
        <f t="shared" si="13"/>
        <v>734.5</v>
      </c>
      <c r="D222" s="6">
        <v>4</v>
      </c>
      <c r="E222" s="21">
        <f t="shared" si="11"/>
        <v>762.75</v>
      </c>
      <c r="F222" s="26">
        <f t="shared" si="12"/>
        <v>791</v>
      </c>
      <c r="G222" s="6" t="s">
        <v>32</v>
      </c>
      <c r="H222" s="8"/>
      <c r="I222" s="8"/>
      <c r="J222" s="65">
        <f t="shared" si="16"/>
        <v>0</v>
      </c>
      <c r="K222" s="32"/>
    </row>
    <row r="223" spans="1:11" ht="15.75" thickBot="1" x14ac:dyDescent="0.3">
      <c r="A223" s="6" t="s">
        <v>155</v>
      </c>
      <c r="B223" s="9">
        <v>503</v>
      </c>
      <c r="C223" s="23">
        <f t="shared" si="13"/>
        <v>653.9</v>
      </c>
      <c r="D223" s="6">
        <v>5</v>
      </c>
      <c r="E223" s="21">
        <f t="shared" si="11"/>
        <v>679.05000000000007</v>
      </c>
      <c r="F223" s="26">
        <f t="shared" si="12"/>
        <v>704.19999999999993</v>
      </c>
      <c r="G223" s="6" t="s">
        <v>32</v>
      </c>
      <c r="H223" s="8"/>
      <c r="I223" s="8"/>
      <c r="J223" s="65">
        <f t="shared" si="16"/>
        <v>0</v>
      </c>
      <c r="K223" s="32"/>
    </row>
    <row r="224" spans="1:11" ht="15.75" thickBot="1" x14ac:dyDescent="0.3">
      <c r="A224" s="6" t="s">
        <v>156</v>
      </c>
      <c r="B224" s="9">
        <v>487</v>
      </c>
      <c r="C224" s="23">
        <f t="shared" si="13"/>
        <v>633.1</v>
      </c>
      <c r="D224" s="6">
        <v>1</v>
      </c>
      <c r="E224" s="21">
        <f t="shared" si="11"/>
        <v>657.45</v>
      </c>
      <c r="F224" s="26">
        <f t="shared" si="12"/>
        <v>681.8</v>
      </c>
      <c r="G224" s="6" t="s">
        <v>32</v>
      </c>
      <c r="H224" s="8"/>
      <c r="I224" s="8"/>
      <c r="J224" s="65">
        <f t="shared" si="16"/>
        <v>0</v>
      </c>
      <c r="K224" s="32"/>
    </row>
    <row r="225" spans="1:11" ht="15.75" thickBot="1" x14ac:dyDescent="0.3">
      <c r="A225" s="6" t="s">
        <v>159</v>
      </c>
      <c r="B225" s="9">
        <v>1590</v>
      </c>
      <c r="C225" s="23">
        <f t="shared" si="13"/>
        <v>2067</v>
      </c>
      <c r="D225" s="6">
        <v>1</v>
      </c>
      <c r="E225" s="21">
        <f t="shared" si="11"/>
        <v>2146.5</v>
      </c>
      <c r="F225" s="26">
        <f t="shared" si="12"/>
        <v>2226</v>
      </c>
      <c r="G225" s="6" t="s">
        <v>32</v>
      </c>
      <c r="H225" s="8"/>
      <c r="I225" s="8"/>
      <c r="J225" s="65">
        <f t="shared" si="16"/>
        <v>0</v>
      </c>
      <c r="K225" s="32"/>
    </row>
    <row r="226" spans="1:11" ht="15.75" thickBot="1" x14ac:dyDescent="0.3">
      <c r="A226" s="6" t="s">
        <v>161</v>
      </c>
      <c r="B226" s="9">
        <v>1430</v>
      </c>
      <c r="C226" s="23">
        <f t="shared" si="13"/>
        <v>1859</v>
      </c>
      <c r="D226" s="6">
        <v>2</v>
      </c>
      <c r="E226" s="21">
        <f t="shared" si="11"/>
        <v>1930.5000000000002</v>
      </c>
      <c r="F226" s="26">
        <f t="shared" si="12"/>
        <v>2001.9999999999998</v>
      </c>
      <c r="G226" s="6" t="s">
        <v>32</v>
      </c>
      <c r="H226" s="8"/>
      <c r="I226" s="8"/>
      <c r="J226" s="65">
        <f t="shared" si="16"/>
        <v>0</v>
      </c>
      <c r="K226" s="32"/>
    </row>
    <row r="227" spans="1:11" ht="15.75" thickBot="1" x14ac:dyDescent="0.3">
      <c r="A227" s="6" t="s">
        <v>160</v>
      </c>
      <c r="B227" s="9">
        <v>873.84</v>
      </c>
      <c r="C227" s="23">
        <f t="shared" si="13"/>
        <v>1135.9920000000002</v>
      </c>
      <c r="D227" s="6">
        <v>5</v>
      </c>
      <c r="E227" s="21">
        <f t="shared" si="11"/>
        <v>1179.6840000000002</v>
      </c>
      <c r="F227" s="26">
        <f t="shared" si="12"/>
        <v>1223.376</v>
      </c>
      <c r="G227" s="6" t="s">
        <v>32</v>
      </c>
      <c r="H227" s="8"/>
      <c r="I227" s="8"/>
      <c r="J227" s="65">
        <f t="shared" si="16"/>
        <v>0</v>
      </c>
      <c r="K227" s="32"/>
    </row>
    <row r="228" spans="1:11" ht="15.75" thickBot="1" x14ac:dyDescent="0.3">
      <c r="A228" s="6" t="s">
        <v>275</v>
      </c>
      <c r="B228" s="9">
        <v>816</v>
      </c>
      <c r="C228" s="23">
        <f t="shared" si="13"/>
        <v>1060.8</v>
      </c>
      <c r="D228" s="6"/>
      <c r="E228" s="21">
        <f t="shared" si="11"/>
        <v>1101.6000000000001</v>
      </c>
      <c r="F228" s="26">
        <f t="shared" si="12"/>
        <v>1142.3999999999999</v>
      </c>
      <c r="G228" s="6"/>
      <c r="H228" s="8"/>
      <c r="I228" s="8"/>
      <c r="J228" s="65">
        <f t="shared" si="16"/>
        <v>0</v>
      </c>
      <c r="K228" s="32"/>
    </row>
    <row r="229" spans="1:11" ht="15.75" thickBot="1" x14ac:dyDescent="0.3">
      <c r="A229" s="6" t="s">
        <v>162</v>
      </c>
      <c r="B229" s="9">
        <v>620</v>
      </c>
      <c r="C229" s="23">
        <f t="shared" si="13"/>
        <v>806</v>
      </c>
      <c r="D229" s="6">
        <v>1</v>
      </c>
      <c r="E229" s="21">
        <f t="shared" ref="E229:E299" si="17">B229*1.35</f>
        <v>837</v>
      </c>
      <c r="F229" s="26">
        <f t="shared" ref="F229:F299" si="18">B229*1.4</f>
        <v>868</v>
      </c>
      <c r="G229" s="6" t="s">
        <v>32</v>
      </c>
      <c r="H229" s="8"/>
      <c r="I229" s="8"/>
      <c r="J229" s="65">
        <f t="shared" si="16"/>
        <v>0</v>
      </c>
      <c r="K229" s="32"/>
    </row>
    <row r="230" spans="1:11" ht="15.75" thickBot="1" x14ac:dyDescent="0.3">
      <c r="A230" s="6" t="s">
        <v>10</v>
      </c>
      <c r="B230" s="9">
        <v>68</v>
      </c>
      <c r="C230" s="23">
        <f t="shared" si="13"/>
        <v>88.4</v>
      </c>
      <c r="D230" s="6">
        <v>8</v>
      </c>
      <c r="E230" s="21">
        <f t="shared" si="17"/>
        <v>91.800000000000011</v>
      </c>
      <c r="F230" s="26">
        <f t="shared" si="18"/>
        <v>95.199999999999989</v>
      </c>
      <c r="G230" s="6" t="s">
        <v>32</v>
      </c>
      <c r="H230" s="8"/>
      <c r="I230" s="8"/>
      <c r="J230" s="65">
        <f t="shared" si="16"/>
        <v>0</v>
      </c>
      <c r="K230" s="32"/>
    </row>
    <row r="231" spans="1:11" ht="15.75" thickBot="1" x14ac:dyDescent="0.3">
      <c r="A231" s="6" t="s">
        <v>173</v>
      </c>
      <c r="B231" s="9">
        <v>60</v>
      </c>
      <c r="C231" s="23">
        <f t="shared" si="13"/>
        <v>78</v>
      </c>
      <c r="D231" s="6">
        <v>6</v>
      </c>
      <c r="E231" s="21">
        <f t="shared" si="17"/>
        <v>81</v>
      </c>
      <c r="F231" s="26">
        <f t="shared" si="18"/>
        <v>84</v>
      </c>
      <c r="G231" s="6" t="s">
        <v>32</v>
      </c>
      <c r="H231" s="8"/>
      <c r="I231" s="8"/>
      <c r="J231" s="65">
        <f t="shared" si="16"/>
        <v>0</v>
      </c>
      <c r="K231" s="32"/>
    </row>
    <row r="232" spans="1:11" ht="15.75" thickBot="1" x14ac:dyDescent="0.3">
      <c r="A232" s="6" t="s">
        <v>11</v>
      </c>
      <c r="B232" s="9">
        <v>54</v>
      </c>
      <c r="C232" s="23">
        <f t="shared" si="13"/>
        <v>70.2</v>
      </c>
      <c r="D232" s="6">
        <v>2</v>
      </c>
      <c r="E232" s="21">
        <f t="shared" si="17"/>
        <v>72.900000000000006</v>
      </c>
      <c r="F232" s="26">
        <f t="shared" si="18"/>
        <v>75.599999999999994</v>
      </c>
      <c r="G232" s="6" t="s">
        <v>32</v>
      </c>
      <c r="H232" s="8"/>
      <c r="I232" s="8"/>
      <c r="J232" s="65">
        <f t="shared" si="16"/>
        <v>0</v>
      </c>
      <c r="K232" s="32"/>
    </row>
    <row r="233" spans="1:11" ht="15.75" thickBot="1" x14ac:dyDescent="0.3">
      <c r="A233" s="6" t="s">
        <v>12</v>
      </c>
      <c r="B233" s="9">
        <v>63</v>
      </c>
      <c r="C233" s="23">
        <f t="shared" si="13"/>
        <v>81.900000000000006</v>
      </c>
      <c r="D233" s="6">
        <v>3</v>
      </c>
      <c r="E233" s="21">
        <f t="shared" si="17"/>
        <v>85.050000000000011</v>
      </c>
      <c r="F233" s="26">
        <f t="shared" si="18"/>
        <v>88.199999999999989</v>
      </c>
      <c r="G233" s="6" t="s">
        <v>32</v>
      </c>
      <c r="H233" s="8"/>
      <c r="I233" s="8"/>
      <c r="J233" s="65">
        <f t="shared" si="16"/>
        <v>0</v>
      </c>
      <c r="K233" s="32"/>
    </row>
    <row r="234" spans="1:11" ht="15.75" thickBot="1" x14ac:dyDescent="0.3">
      <c r="A234" s="6" t="s">
        <v>13</v>
      </c>
      <c r="B234" s="9">
        <v>50</v>
      </c>
      <c r="C234" s="23">
        <f t="shared" ref="C234:C299" si="19">B234*1.3</f>
        <v>65</v>
      </c>
      <c r="D234" s="6">
        <v>12</v>
      </c>
      <c r="E234" s="21">
        <f t="shared" si="17"/>
        <v>67.5</v>
      </c>
      <c r="F234" s="26">
        <f t="shared" si="18"/>
        <v>70</v>
      </c>
      <c r="G234" s="6" t="s">
        <v>32</v>
      </c>
      <c r="H234" s="8"/>
      <c r="I234" s="8"/>
      <c r="J234" s="65">
        <f t="shared" si="16"/>
        <v>0</v>
      </c>
      <c r="K234" s="32"/>
    </row>
    <row r="235" spans="1:11" ht="15.75" thickBot="1" x14ac:dyDescent="0.3">
      <c r="A235" s="6" t="s">
        <v>14</v>
      </c>
      <c r="B235" s="9">
        <v>700</v>
      </c>
      <c r="C235" s="23">
        <f t="shared" si="19"/>
        <v>910</v>
      </c>
      <c r="D235" s="6">
        <v>2</v>
      </c>
      <c r="E235" s="21">
        <f t="shared" si="17"/>
        <v>945.00000000000011</v>
      </c>
      <c r="F235" s="26">
        <f t="shared" si="18"/>
        <v>979.99999999999989</v>
      </c>
      <c r="G235" s="6" t="s">
        <v>32</v>
      </c>
      <c r="H235" s="8"/>
      <c r="I235" s="8"/>
      <c r="J235" s="65">
        <f t="shared" si="16"/>
        <v>0</v>
      </c>
      <c r="K235" s="32"/>
    </row>
    <row r="236" spans="1:11" ht="15.75" thickBot="1" x14ac:dyDescent="0.3">
      <c r="A236" s="6" t="s">
        <v>15</v>
      </c>
      <c r="B236" s="9">
        <v>700</v>
      </c>
      <c r="C236" s="23">
        <f t="shared" si="19"/>
        <v>910</v>
      </c>
      <c r="D236" s="6">
        <v>7</v>
      </c>
      <c r="E236" s="21">
        <f t="shared" si="17"/>
        <v>945.00000000000011</v>
      </c>
      <c r="F236" s="26">
        <f t="shared" si="18"/>
        <v>979.99999999999989</v>
      </c>
      <c r="G236" s="6" t="s">
        <v>32</v>
      </c>
      <c r="H236" s="8"/>
      <c r="I236" s="8"/>
      <c r="J236" s="65">
        <f t="shared" si="16"/>
        <v>0</v>
      </c>
      <c r="K236" s="32"/>
    </row>
    <row r="237" spans="1:11" ht="15.75" thickBot="1" x14ac:dyDescent="0.3">
      <c r="A237" s="6" t="s">
        <v>16</v>
      </c>
      <c r="B237" s="9">
        <v>122</v>
      </c>
      <c r="C237" s="23">
        <f t="shared" si="19"/>
        <v>158.6</v>
      </c>
      <c r="D237" s="6">
        <v>2</v>
      </c>
      <c r="E237" s="21">
        <f t="shared" si="17"/>
        <v>164.70000000000002</v>
      </c>
      <c r="F237" s="26">
        <f t="shared" si="18"/>
        <v>170.79999999999998</v>
      </c>
      <c r="G237" s="6" t="s">
        <v>32</v>
      </c>
      <c r="H237" s="8"/>
      <c r="I237" s="8"/>
      <c r="J237" s="65">
        <f t="shared" si="16"/>
        <v>0</v>
      </c>
      <c r="K237" s="32"/>
    </row>
    <row r="238" spans="1:11" ht="15.75" thickBot="1" x14ac:dyDescent="0.3">
      <c r="A238" s="6" t="s">
        <v>172</v>
      </c>
      <c r="B238" s="9">
        <v>85</v>
      </c>
      <c r="C238" s="23">
        <f t="shared" si="19"/>
        <v>110.5</v>
      </c>
      <c r="D238" s="6">
        <v>3</v>
      </c>
      <c r="E238" s="21">
        <f t="shared" si="17"/>
        <v>114.75000000000001</v>
      </c>
      <c r="F238" s="26">
        <f t="shared" si="18"/>
        <v>118.99999999999999</v>
      </c>
      <c r="G238" s="6" t="s">
        <v>32</v>
      </c>
      <c r="H238" s="8"/>
      <c r="I238" s="8"/>
      <c r="J238" s="65">
        <f t="shared" si="16"/>
        <v>0</v>
      </c>
      <c r="K238" s="32"/>
    </row>
    <row r="239" spans="1:11" ht="15.75" thickBot="1" x14ac:dyDescent="0.3">
      <c r="A239" s="6" t="s">
        <v>17</v>
      </c>
      <c r="B239" s="9">
        <v>395</v>
      </c>
      <c r="C239" s="23">
        <f t="shared" si="19"/>
        <v>513.5</v>
      </c>
      <c r="D239" s="6">
        <v>1</v>
      </c>
      <c r="E239" s="21">
        <f t="shared" si="17"/>
        <v>533.25</v>
      </c>
      <c r="F239" s="26">
        <f t="shared" si="18"/>
        <v>553</v>
      </c>
      <c r="G239" s="6" t="s">
        <v>32</v>
      </c>
      <c r="H239" s="8"/>
      <c r="I239" s="8"/>
      <c r="J239" s="65">
        <f t="shared" si="16"/>
        <v>0</v>
      </c>
      <c r="K239" s="32"/>
    </row>
    <row r="240" spans="1:11" ht="15.75" thickBot="1" x14ac:dyDescent="0.3">
      <c r="A240" s="6" t="s">
        <v>23</v>
      </c>
      <c r="B240" s="9">
        <v>312</v>
      </c>
      <c r="C240" s="23">
        <f t="shared" si="19"/>
        <v>405.6</v>
      </c>
      <c r="D240" s="6">
        <v>1</v>
      </c>
      <c r="E240" s="21">
        <f t="shared" si="17"/>
        <v>421.20000000000005</v>
      </c>
      <c r="F240" s="26">
        <f t="shared" si="18"/>
        <v>436.79999999999995</v>
      </c>
      <c r="G240" s="6" t="s">
        <v>32</v>
      </c>
      <c r="H240" s="8"/>
      <c r="I240" s="8"/>
      <c r="J240" s="65">
        <f t="shared" si="16"/>
        <v>0</v>
      </c>
      <c r="K240" s="32"/>
    </row>
    <row r="241" spans="1:11" ht="15.75" thickBot="1" x14ac:dyDescent="0.3">
      <c r="A241" s="6" t="s">
        <v>24</v>
      </c>
      <c r="B241" s="9">
        <v>118.52</v>
      </c>
      <c r="C241" s="23">
        <f t="shared" si="19"/>
        <v>154.07599999999999</v>
      </c>
      <c r="D241" s="6">
        <v>1</v>
      </c>
      <c r="E241" s="21">
        <f t="shared" si="17"/>
        <v>160.00200000000001</v>
      </c>
      <c r="F241" s="26">
        <f t="shared" si="18"/>
        <v>165.928</v>
      </c>
      <c r="G241" s="6" t="s">
        <v>32</v>
      </c>
      <c r="H241" s="8"/>
      <c r="I241" s="8"/>
      <c r="J241" s="65">
        <f t="shared" si="16"/>
        <v>0</v>
      </c>
      <c r="K241" s="32"/>
    </row>
    <row r="242" spans="1:11" ht="15.75" thickBot="1" x14ac:dyDescent="0.3">
      <c r="A242" s="6" t="s">
        <v>25</v>
      </c>
      <c r="B242" s="9">
        <v>498</v>
      </c>
      <c r="C242" s="23">
        <f t="shared" si="19"/>
        <v>647.4</v>
      </c>
      <c r="D242" s="6">
        <v>3</v>
      </c>
      <c r="E242" s="21">
        <f t="shared" si="17"/>
        <v>672.30000000000007</v>
      </c>
      <c r="F242" s="26">
        <f t="shared" si="18"/>
        <v>697.19999999999993</v>
      </c>
      <c r="G242" s="6" t="s">
        <v>32</v>
      </c>
      <c r="H242" s="8"/>
      <c r="I242" s="8"/>
      <c r="J242" s="65">
        <f t="shared" si="16"/>
        <v>0</v>
      </c>
      <c r="K242" s="32"/>
    </row>
    <row r="243" spans="1:11" ht="15.75" thickBot="1" x14ac:dyDescent="0.3">
      <c r="A243" s="6" t="s">
        <v>26</v>
      </c>
      <c r="B243" s="9">
        <v>452</v>
      </c>
      <c r="C243" s="23">
        <f t="shared" si="19"/>
        <v>587.6</v>
      </c>
      <c r="D243" s="6">
        <v>3</v>
      </c>
      <c r="E243" s="21">
        <f t="shared" si="17"/>
        <v>610.20000000000005</v>
      </c>
      <c r="F243" s="26">
        <f t="shared" si="18"/>
        <v>632.79999999999995</v>
      </c>
      <c r="G243" s="6" t="s">
        <v>32</v>
      </c>
      <c r="H243" s="8"/>
      <c r="I243" s="8"/>
      <c r="J243" s="65">
        <f t="shared" si="16"/>
        <v>0</v>
      </c>
      <c r="K243" s="32"/>
    </row>
    <row r="244" spans="1:11" ht="15.75" thickBot="1" x14ac:dyDescent="0.3">
      <c r="A244" s="6" t="s">
        <v>164</v>
      </c>
      <c r="B244" s="9">
        <v>325</v>
      </c>
      <c r="C244" s="23">
        <f t="shared" si="19"/>
        <v>422.5</v>
      </c>
      <c r="D244" s="6">
        <v>1</v>
      </c>
      <c r="E244" s="21">
        <f t="shared" si="17"/>
        <v>438.75000000000006</v>
      </c>
      <c r="F244" s="26">
        <f t="shared" si="18"/>
        <v>454.99999999999994</v>
      </c>
      <c r="G244" s="6" t="s">
        <v>32</v>
      </c>
      <c r="H244" s="8"/>
      <c r="I244" s="8"/>
      <c r="J244" s="65">
        <f t="shared" si="16"/>
        <v>0</v>
      </c>
      <c r="K244" s="32"/>
    </row>
    <row r="245" spans="1:11" ht="15.75" thickBot="1" x14ac:dyDescent="0.3">
      <c r="A245" s="6" t="s">
        <v>163</v>
      </c>
      <c r="B245" s="9">
        <v>302.58</v>
      </c>
      <c r="C245" s="23">
        <f t="shared" si="19"/>
        <v>393.35399999999998</v>
      </c>
      <c r="D245" s="6">
        <v>3</v>
      </c>
      <c r="E245" s="21">
        <f t="shared" si="17"/>
        <v>408.483</v>
      </c>
      <c r="F245" s="26">
        <f t="shared" si="18"/>
        <v>423.61199999999997</v>
      </c>
      <c r="G245" s="6" t="s">
        <v>32</v>
      </c>
      <c r="H245" s="8"/>
      <c r="I245" s="8"/>
      <c r="J245" s="65">
        <f t="shared" si="16"/>
        <v>0</v>
      </c>
      <c r="K245" s="32"/>
    </row>
    <row r="246" spans="1:11" ht="15.75" thickBot="1" x14ac:dyDescent="0.3">
      <c r="A246" s="6" t="s">
        <v>165</v>
      </c>
      <c r="B246" s="9">
        <v>387.58</v>
      </c>
      <c r="C246" s="23">
        <f t="shared" si="19"/>
        <v>503.85399999999998</v>
      </c>
      <c r="D246" s="6">
        <v>7</v>
      </c>
      <c r="E246" s="21">
        <f t="shared" si="17"/>
        <v>523.23300000000006</v>
      </c>
      <c r="F246" s="26">
        <f t="shared" si="18"/>
        <v>542.61199999999997</v>
      </c>
      <c r="G246" s="6" t="s">
        <v>32</v>
      </c>
      <c r="H246" s="8"/>
      <c r="I246" s="8"/>
      <c r="J246" s="65">
        <f t="shared" si="16"/>
        <v>0</v>
      </c>
      <c r="K246" s="32"/>
    </row>
    <row r="247" spans="1:11" ht="15.75" thickBot="1" x14ac:dyDescent="0.3">
      <c r="A247" s="6" t="s">
        <v>169</v>
      </c>
      <c r="B247" s="9">
        <v>69</v>
      </c>
      <c r="C247" s="23">
        <f t="shared" si="19"/>
        <v>89.7</v>
      </c>
      <c r="D247" s="6">
        <v>15</v>
      </c>
      <c r="E247" s="21">
        <f t="shared" si="17"/>
        <v>93.15</v>
      </c>
      <c r="F247" s="26">
        <f t="shared" si="18"/>
        <v>96.6</v>
      </c>
      <c r="G247" s="6" t="s">
        <v>32</v>
      </c>
      <c r="H247" s="8"/>
      <c r="I247" s="8"/>
      <c r="J247" s="65">
        <f t="shared" si="16"/>
        <v>0</v>
      </c>
      <c r="K247" s="32"/>
    </row>
    <row r="248" spans="1:11" ht="15.75" thickBot="1" x14ac:dyDescent="0.3">
      <c r="A248" s="6" t="s">
        <v>170</v>
      </c>
      <c r="B248" s="9">
        <v>45</v>
      </c>
      <c r="C248" s="23">
        <f t="shared" si="19"/>
        <v>58.5</v>
      </c>
      <c r="D248" s="6">
        <v>8</v>
      </c>
      <c r="E248" s="21">
        <f t="shared" si="17"/>
        <v>60.750000000000007</v>
      </c>
      <c r="F248" s="26">
        <f t="shared" si="18"/>
        <v>62.999999999999993</v>
      </c>
      <c r="G248" s="6" t="s">
        <v>32</v>
      </c>
      <c r="H248" s="8"/>
      <c r="I248" s="8"/>
      <c r="J248" s="65">
        <f t="shared" si="16"/>
        <v>0</v>
      </c>
      <c r="K248" s="32"/>
    </row>
    <row r="249" spans="1:11" ht="15.75" thickBot="1" x14ac:dyDescent="0.3">
      <c r="A249" s="6" t="s">
        <v>188</v>
      </c>
      <c r="B249" s="9">
        <f>169*19.25</f>
        <v>3253.25</v>
      </c>
      <c r="C249" s="23">
        <f t="shared" si="19"/>
        <v>4229.2250000000004</v>
      </c>
      <c r="D249" s="6">
        <v>2</v>
      </c>
      <c r="E249" s="21">
        <f t="shared" si="17"/>
        <v>4391.8875000000007</v>
      </c>
      <c r="F249" s="26">
        <f t="shared" si="18"/>
        <v>4554.5499999999993</v>
      </c>
      <c r="G249" s="16" t="s">
        <v>32</v>
      </c>
      <c r="H249" s="8"/>
      <c r="I249" s="8"/>
      <c r="J249" s="65">
        <f t="shared" si="16"/>
        <v>0</v>
      </c>
      <c r="K249" s="32"/>
    </row>
    <row r="250" spans="1:11" ht="15.75" thickBot="1" x14ac:dyDescent="0.3">
      <c r="A250" s="6" t="s">
        <v>189</v>
      </c>
      <c r="B250" s="9">
        <f>165*19.25</f>
        <v>3176.25</v>
      </c>
      <c r="C250" s="23">
        <f t="shared" si="19"/>
        <v>4129.125</v>
      </c>
      <c r="D250" s="6">
        <v>1</v>
      </c>
      <c r="E250" s="21">
        <f t="shared" si="17"/>
        <v>4287.9375</v>
      </c>
      <c r="F250" s="26">
        <f t="shared" si="18"/>
        <v>4446.75</v>
      </c>
      <c r="G250" s="16" t="s">
        <v>32</v>
      </c>
      <c r="H250" s="8"/>
      <c r="I250" s="8"/>
      <c r="J250" s="65">
        <f t="shared" si="16"/>
        <v>0</v>
      </c>
      <c r="K250" s="32"/>
    </row>
    <row r="251" spans="1:11" ht="15.75" thickBot="1" x14ac:dyDescent="0.3">
      <c r="A251" s="6" t="s">
        <v>190</v>
      </c>
      <c r="B251" s="9">
        <f>169*19.25</f>
        <v>3253.25</v>
      </c>
      <c r="C251" s="23">
        <f t="shared" si="19"/>
        <v>4229.2250000000004</v>
      </c>
      <c r="D251" s="6">
        <v>3</v>
      </c>
      <c r="E251" s="21">
        <f t="shared" si="17"/>
        <v>4391.8875000000007</v>
      </c>
      <c r="F251" s="26">
        <f t="shared" si="18"/>
        <v>4554.5499999999993</v>
      </c>
      <c r="G251" s="16" t="s">
        <v>32</v>
      </c>
      <c r="H251" s="8"/>
      <c r="I251" s="8"/>
      <c r="J251" s="65">
        <f t="shared" si="16"/>
        <v>0</v>
      </c>
      <c r="K251" s="32"/>
    </row>
    <row r="252" spans="1:11" ht="15.75" thickBot="1" x14ac:dyDescent="0.3">
      <c r="A252" s="6" t="s">
        <v>191</v>
      </c>
      <c r="B252" s="9">
        <f>165*19.25</f>
        <v>3176.25</v>
      </c>
      <c r="C252" s="23">
        <f t="shared" si="19"/>
        <v>4129.125</v>
      </c>
      <c r="D252" s="6">
        <v>4</v>
      </c>
      <c r="E252" s="21">
        <f t="shared" si="17"/>
        <v>4287.9375</v>
      </c>
      <c r="F252" s="26">
        <f t="shared" si="18"/>
        <v>4446.75</v>
      </c>
      <c r="G252" s="16" t="s">
        <v>32</v>
      </c>
      <c r="H252" s="8"/>
      <c r="I252" s="8"/>
      <c r="J252" s="65">
        <f t="shared" si="16"/>
        <v>0</v>
      </c>
      <c r="K252" s="32"/>
    </row>
    <row r="253" spans="1:11" ht="15.75" thickBot="1" x14ac:dyDescent="0.3">
      <c r="A253" s="6" t="s">
        <v>192</v>
      </c>
      <c r="B253" s="9">
        <v>569</v>
      </c>
      <c r="C253" s="23">
        <f t="shared" si="19"/>
        <v>739.7</v>
      </c>
      <c r="D253" s="6">
        <v>1</v>
      </c>
      <c r="E253" s="21">
        <f t="shared" si="17"/>
        <v>768.15000000000009</v>
      </c>
      <c r="F253" s="26">
        <f t="shared" si="18"/>
        <v>796.59999999999991</v>
      </c>
      <c r="G253" s="16" t="s">
        <v>32</v>
      </c>
      <c r="H253" s="8"/>
      <c r="I253" s="8"/>
      <c r="J253" s="65">
        <f t="shared" si="16"/>
        <v>0</v>
      </c>
      <c r="K253" s="32"/>
    </row>
    <row r="254" spans="1:11" ht="15.75" thickBot="1" x14ac:dyDescent="0.3">
      <c r="A254" s="6" t="s">
        <v>193</v>
      </c>
      <c r="B254" s="9">
        <v>545.87</v>
      </c>
      <c r="C254" s="23">
        <f t="shared" si="19"/>
        <v>709.63100000000009</v>
      </c>
      <c r="D254" s="6">
        <v>2</v>
      </c>
      <c r="E254" s="21">
        <f t="shared" si="17"/>
        <v>736.92450000000008</v>
      </c>
      <c r="F254" s="26">
        <f t="shared" si="18"/>
        <v>764.21799999999996</v>
      </c>
      <c r="G254" s="16" t="s">
        <v>32</v>
      </c>
      <c r="H254" s="8"/>
      <c r="I254" s="8"/>
      <c r="J254" s="65">
        <f t="shared" si="16"/>
        <v>0</v>
      </c>
      <c r="K254" s="32"/>
    </row>
    <row r="255" spans="1:11" ht="15.75" thickBot="1" x14ac:dyDescent="0.3">
      <c r="A255" s="6" t="s">
        <v>194</v>
      </c>
      <c r="B255" s="9">
        <v>453.25</v>
      </c>
      <c r="C255" s="23">
        <f t="shared" si="19"/>
        <v>589.22500000000002</v>
      </c>
      <c r="D255" s="6">
        <v>1</v>
      </c>
      <c r="E255" s="21">
        <f t="shared" si="17"/>
        <v>611.88750000000005</v>
      </c>
      <c r="F255" s="26">
        <f t="shared" si="18"/>
        <v>634.54999999999995</v>
      </c>
      <c r="G255" s="16" t="s">
        <v>32</v>
      </c>
      <c r="H255" s="8"/>
      <c r="I255" s="8"/>
      <c r="J255" s="65">
        <f t="shared" si="16"/>
        <v>0</v>
      </c>
      <c r="K255" s="32"/>
    </row>
    <row r="256" spans="1:11" ht="30.75" customHeight="1" thickBot="1" x14ac:dyDescent="0.5">
      <c r="A256" s="255" t="s">
        <v>186</v>
      </c>
      <c r="B256" s="255"/>
      <c r="C256" s="255"/>
      <c r="D256" s="255"/>
      <c r="E256" s="255"/>
      <c r="F256" s="255"/>
      <c r="G256" s="255"/>
      <c r="H256" s="255"/>
      <c r="I256" s="255"/>
      <c r="J256" s="255"/>
      <c r="K256" s="256"/>
    </row>
    <row r="257" spans="1:11" ht="15.75" thickBot="1" x14ac:dyDescent="0.3">
      <c r="A257" s="6" t="s">
        <v>171</v>
      </c>
      <c r="B257" s="9">
        <v>149</v>
      </c>
      <c r="C257" s="23">
        <f t="shared" si="19"/>
        <v>193.70000000000002</v>
      </c>
      <c r="D257" s="6">
        <v>16</v>
      </c>
      <c r="E257" s="21">
        <f t="shared" si="17"/>
        <v>201.15</v>
      </c>
      <c r="F257" s="26">
        <f t="shared" si="18"/>
        <v>208.6</v>
      </c>
      <c r="G257" s="16" t="s">
        <v>32</v>
      </c>
      <c r="H257" s="8"/>
      <c r="I257" s="8"/>
      <c r="J257" s="65">
        <f>H257-I257</f>
        <v>0</v>
      </c>
      <c r="K257" s="32"/>
    </row>
    <row r="258" spans="1:11" ht="15.75" thickBot="1" x14ac:dyDescent="0.3">
      <c r="A258" s="6" t="s">
        <v>260</v>
      </c>
      <c r="B258" s="9">
        <v>60</v>
      </c>
      <c r="C258" s="23">
        <f t="shared" si="19"/>
        <v>78</v>
      </c>
      <c r="D258" s="6"/>
      <c r="E258" s="21">
        <f t="shared" si="17"/>
        <v>81</v>
      </c>
      <c r="F258" s="26">
        <f t="shared" si="18"/>
        <v>84</v>
      </c>
      <c r="G258" s="16" t="s">
        <v>32</v>
      </c>
      <c r="H258" s="8"/>
      <c r="I258" s="8"/>
      <c r="J258" s="65">
        <f t="shared" ref="J258:J283" si="20">H258-I258</f>
        <v>0</v>
      </c>
      <c r="K258" s="32"/>
    </row>
    <row r="259" spans="1:11" ht="15.75" thickBot="1" x14ac:dyDescent="0.3">
      <c r="A259" s="6" t="s">
        <v>175</v>
      </c>
      <c r="B259" s="9">
        <v>29</v>
      </c>
      <c r="C259" s="23">
        <f t="shared" si="19"/>
        <v>37.700000000000003</v>
      </c>
      <c r="D259" s="6">
        <v>6</v>
      </c>
      <c r="E259" s="21">
        <f t="shared" si="17"/>
        <v>39.150000000000006</v>
      </c>
      <c r="F259" s="26">
        <f t="shared" si="18"/>
        <v>40.599999999999994</v>
      </c>
      <c r="G259" s="16" t="s">
        <v>32</v>
      </c>
      <c r="H259" s="8"/>
      <c r="I259" s="8"/>
      <c r="J259" s="65">
        <f t="shared" si="20"/>
        <v>0</v>
      </c>
      <c r="K259" s="32"/>
    </row>
    <row r="260" spans="1:11" ht="15.75" thickBot="1" x14ac:dyDescent="0.3">
      <c r="A260" s="6" t="s">
        <v>176</v>
      </c>
      <c r="B260" s="9">
        <v>168</v>
      </c>
      <c r="C260" s="23">
        <f t="shared" si="19"/>
        <v>218.4</v>
      </c>
      <c r="D260" s="6">
        <v>37</v>
      </c>
      <c r="E260" s="21">
        <f t="shared" si="17"/>
        <v>226.8</v>
      </c>
      <c r="F260" s="26">
        <f t="shared" si="18"/>
        <v>235.2</v>
      </c>
      <c r="G260" s="16" t="s">
        <v>32</v>
      </c>
      <c r="H260" s="8"/>
      <c r="I260" s="8"/>
      <c r="J260" s="65">
        <v>32</v>
      </c>
      <c r="K260" s="32"/>
    </row>
    <row r="261" spans="1:11" ht="38.25" customHeight="1" thickBot="1" x14ac:dyDescent="0.3">
      <c r="A261" s="33" t="s">
        <v>264</v>
      </c>
      <c r="B261" s="9">
        <v>8.5</v>
      </c>
      <c r="C261" s="23">
        <f t="shared" si="19"/>
        <v>11.05</v>
      </c>
      <c r="D261" s="6">
        <v>1990</v>
      </c>
      <c r="E261" s="21">
        <f t="shared" si="17"/>
        <v>11.475000000000001</v>
      </c>
      <c r="F261" s="26">
        <f t="shared" si="18"/>
        <v>11.899999999999999</v>
      </c>
      <c r="G261" s="16" t="s">
        <v>32</v>
      </c>
      <c r="H261" s="8"/>
      <c r="I261" s="8"/>
      <c r="J261" s="65">
        <v>600</v>
      </c>
      <c r="K261" s="32"/>
    </row>
    <row r="262" spans="1:11" ht="38.25" customHeight="1" thickBot="1" x14ac:dyDescent="0.3">
      <c r="A262" s="33" t="s">
        <v>298</v>
      </c>
      <c r="B262" s="9">
        <v>8.5</v>
      </c>
      <c r="C262" s="23">
        <f t="shared" si="19"/>
        <v>11.05</v>
      </c>
      <c r="D262" s="6"/>
      <c r="E262" s="21">
        <f t="shared" si="17"/>
        <v>11.475000000000001</v>
      </c>
      <c r="F262" s="26">
        <f t="shared" si="18"/>
        <v>11.899999999999999</v>
      </c>
      <c r="G262" s="16"/>
      <c r="H262" s="8"/>
      <c r="I262" s="8"/>
      <c r="J262" s="65">
        <f t="shared" si="20"/>
        <v>0</v>
      </c>
      <c r="K262" s="32"/>
    </row>
    <row r="263" spans="1:11" ht="30.75" thickBot="1" x14ac:dyDescent="0.3">
      <c r="A263" s="33" t="s">
        <v>265</v>
      </c>
      <c r="B263" s="9">
        <v>8.5</v>
      </c>
      <c r="C263" s="23">
        <f t="shared" si="19"/>
        <v>11.05</v>
      </c>
      <c r="D263" s="6">
        <f>3200-600</f>
        <v>2600</v>
      </c>
      <c r="E263" s="21">
        <f t="shared" si="17"/>
        <v>11.475000000000001</v>
      </c>
      <c r="F263" s="26">
        <f t="shared" si="18"/>
        <v>11.899999999999999</v>
      </c>
      <c r="G263" s="16" t="s">
        <v>32</v>
      </c>
      <c r="H263" s="8"/>
      <c r="I263" s="8"/>
      <c r="J263" s="65">
        <f t="shared" si="20"/>
        <v>0</v>
      </c>
      <c r="K263" s="32"/>
    </row>
    <row r="264" spans="1:11" ht="15.75" thickBot="1" x14ac:dyDescent="0.3">
      <c r="A264" s="6" t="s">
        <v>177</v>
      </c>
      <c r="B264" s="9">
        <v>95</v>
      </c>
      <c r="C264" s="23">
        <f t="shared" si="19"/>
        <v>123.5</v>
      </c>
      <c r="D264" s="6">
        <v>250</v>
      </c>
      <c r="E264" s="21">
        <f t="shared" si="17"/>
        <v>128.25</v>
      </c>
      <c r="F264" s="26">
        <f t="shared" si="18"/>
        <v>133</v>
      </c>
      <c r="G264" s="16" t="s">
        <v>32</v>
      </c>
      <c r="H264" s="8"/>
      <c r="I264" s="8"/>
      <c r="J264" s="65">
        <f t="shared" si="20"/>
        <v>0</v>
      </c>
      <c r="K264" s="32"/>
    </row>
    <row r="265" spans="1:11" ht="15.75" thickBot="1" x14ac:dyDescent="0.3">
      <c r="A265" s="6" t="s">
        <v>235</v>
      </c>
      <c r="B265" s="9">
        <v>6.5</v>
      </c>
      <c r="C265" s="23">
        <f t="shared" si="19"/>
        <v>8.4500000000000011</v>
      </c>
      <c r="D265" s="6">
        <v>0</v>
      </c>
      <c r="E265" s="21">
        <f t="shared" si="17"/>
        <v>8.7750000000000004</v>
      </c>
      <c r="F265" s="26">
        <f t="shared" si="18"/>
        <v>9.1</v>
      </c>
      <c r="G265" s="16" t="s">
        <v>236</v>
      </c>
      <c r="H265" s="8"/>
      <c r="I265" s="8"/>
      <c r="J265" s="65">
        <f t="shared" si="20"/>
        <v>0</v>
      </c>
      <c r="K265" s="32"/>
    </row>
    <row r="266" spans="1:11" ht="15.75" thickBot="1" x14ac:dyDescent="0.3">
      <c r="A266" s="6" t="s">
        <v>178</v>
      </c>
      <c r="B266" s="9">
        <v>8</v>
      </c>
      <c r="C266" s="23">
        <f t="shared" si="19"/>
        <v>10.4</v>
      </c>
      <c r="D266" s="6">
        <f>93+18</f>
        <v>111</v>
      </c>
      <c r="E266" s="21">
        <f t="shared" si="17"/>
        <v>10.8</v>
      </c>
      <c r="F266" s="26">
        <f t="shared" si="18"/>
        <v>11.2</v>
      </c>
      <c r="G266" s="16" t="s">
        <v>32</v>
      </c>
      <c r="H266" s="8"/>
      <c r="I266" s="8"/>
      <c r="J266" s="65">
        <f t="shared" si="20"/>
        <v>0</v>
      </c>
      <c r="K266" s="32"/>
    </row>
    <row r="267" spans="1:11" ht="23.25" customHeight="1" thickBot="1" x14ac:dyDescent="0.3">
      <c r="A267" s="33" t="s">
        <v>179</v>
      </c>
      <c r="B267" s="9">
        <v>7.5</v>
      </c>
      <c r="C267" s="23">
        <f t="shared" si="19"/>
        <v>9.75</v>
      </c>
      <c r="D267" s="6">
        <v>93</v>
      </c>
      <c r="E267" s="21">
        <f t="shared" si="17"/>
        <v>10.125</v>
      </c>
      <c r="F267" s="26">
        <f t="shared" si="18"/>
        <v>10.5</v>
      </c>
      <c r="G267" s="16" t="s">
        <v>32</v>
      </c>
      <c r="H267" s="8"/>
      <c r="I267" s="8"/>
      <c r="J267" s="65">
        <f t="shared" si="20"/>
        <v>0</v>
      </c>
      <c r="K267" s="32"/>
    </row>
    <row r="268" spans="1:11" ht="15.75" thickBot="1" x14ac:dyDescent="0.3">
      <c r="A268" s="6" t="s">
        <v>180</v>
      </c>
      <c r="B268" s="9">
        <v>0.5</v>
      </c>
      <c r="C268" s="23">
        <f t="shared" si="19"/>
        <v>0.65</v>
      </c>
      <c r="D268" s="6">
        <v>298</v>
      </c>
      <c r="E268" s="21">
        <f t="shared" si="17"/>
        <v>0.67500000000000004</v>
      </c>
      <c r="F268" s="26">
        <f t="shared" si="18"/>
        <v>0.7</v>
      </c>
      <c r="G268" s="16" t="s">
        <v>32</v>
      </c>
      <c r="H268" s="8"/>
      <c r="I268" s="8"/>
      <c r="J268" s="65">
        <f t="shared" si="20"/>
        <v>0</v>
      </c>
      <c r="K268" s="32"/>
    </row>
    <row r="269" spans="1:11" ht="15.75" thickBot="1" x14ac:dyDescent="0.3">
      <c r="A269" s="6" t="s">
        <v>238</v>
      </c>
      <c r="B269" s="9">
        <v>0.5</v>
      </c>
      <c r="C269" s="23">
        <f t="shared" si="19"/>
        <v>0.65</v>
      </c>
      <c r="D269" s="6">
        <v>0</v>
      </c>
      <c r="E269" s="21">
        <f t="shared" si="17"/>
        <v>0.67500000000000004</v>
      </c>
      <c r="F269" s="26">
        <f t="shared" si="18"/>
        <v>0.7</v>
      </c>
      <c r="G269" s="16" t="s">
        <v>32</v>
      </c>
      <c r="H269" s="8"/>
      <c r="I269" s="8"/>
      <c r="J269" s="65">
        <f t="shared" si="20"/>
        <v>0</v>
      </c>
      <c r="K269" s="32"/>
    </row>
    <row r="270" spans="1:11" ht="15.75" thickBot="1" x14ac:dyDescent="0.3">
      <c r="A270" s="6" t="s">
        <v>181</v>
      </c>
      <c r="B270" s="9">
        <v>0.5</v>
      </c>
      <c r="C270" s="23">
        <f t="shared" si="19"/>
        <v>0.65</v>
      </c>
      <c r="D270" s="6">
        <f>488+18+500</f>
        <v>1006</v>
      </c>
      <c r="E270" s="21">
        <f t="shared" si="17"/>
        <v>0.67500000000000004</v>
      </c>
      <c r="F270" s="26">
        <f t="shared" si="18"/>
        <v>0.7</v>
      </c>
      <c r="G270" s="16" t="s">
        <v>32</v>
      </c>
      <c r="H270" s="8"/>
      <c r="I270" s="8"/>
      <c r="J270" s="65">
        <f t="shared" si="20"/>
        <v>0</v>
      </c>
      <c r="K270" s="32"/>
    </row>
    <row r="271" spans="1:11" ht="15.75" thickBot="1" x14ac:dyDescent="0.3">
      <c r="A271" s="6" t="s">
        <v>182</v>
      </c>
      <c r="B271" s="9">
        <v>3</v>
      </c>
      <c r="C271" s="23">
        <f t="shared" si="19"/>
        <v>3.9000000000000004</v>
      </c>
      <c r="D271" s="6"/>
      <c r="E271" s="21">
        <f t="shared" si="17"/>
        <v>4.0500000000000007</v>
      </c>
      <c r="F271" s="26">
        <f t="shared" si="18"/>
        <v>4.1999999999999993</v>
      </c>
      <c r="G271" s="16"/>
      <c r="H271" s="8"/>
      <c r="I271" s="8"/>
      <c r="J271" s="65">
        <f t="shared" si="20"/>
        <v>0</v>
      </c>
      <c r="K271" s="32"/>
    </row>
    <row r="272" spans="1:11" ht="15.75" thickBot="1" x14ac:dyDescent="0.3">
      <c r="A272" s="6" t="s">
        <v>299</v>
      </c>
      <c r="B272" s="9">
        <v>2.12</v>
      </c>
      <c r="C272" s="23">
        <f t="shared" si="19"/>
        <v>2.7560000000000002</v>
      </c>
      <c r="D272" s="6">
        <v>6000</v>
      </c>
      <c r="E272" s="21">
        <f t="shared" si="17"/>
        <v>2.8620000000000005</v>
      </c>
      <c r="F272" s="26">
        <f>B272*1.4</f>
        <v>2.968</v>
      </c>
      <c r="G272" s="16" t="s">
        <v>32</v>
      </c>
      <c r="H272" s="8"/>
      <c r="I272" s="8"/>
      <c r="J272" s="65">
        <f t="shared" si="20"/>
        <v>0</v>
      </c>
      <c r="K272" s="32"/>
    </row>
    <row r="273" spans="1:11" ht="15.75" thickBot="1" x14ac:dyDescent="0.3">
      <c r="A273" s="6" t="s">
        <v>183</v>
      </c>
      <c r="B273" s="9">
        <v>2.56</v>
      </c>
      <c r="C273" s="23">
        <f t="shared" si="19"/>
        <v>3.3280000000000003</v>
      </c>
      <c r="D273" s="6">
        <v>40</v>
      </c>
      <c r="E273" s="21">
        <f t="shared" si="17"/>
        <v>3.4560000000000004</v>
      </c>
      <c r="F273" s="26">
        <f t="shared" si="18"/>
        <v>3.5839999999999996</v>
      </c>
      <c r="G273" s="16" t="s">
        <v>32</v>
      </c>
      <c r="H273" s="8"/>
      <c r="I273" s="8"/>
      <c r="J273" s="65">
        <f t="shared" si="20"/>
        <v>0</v>
      </c>
      <c r="K273" s="32"/>
    </row>
    <row r="274" spans="1:11" ht="15.75" thickBot="1" x14ac:dyDescent="0.3">
      <c r="A274" s="6" t="s">
        <v>184</v>
      </c>
      <c r="B274" s="9">
        <v>620</v>
      </c>
      <c r="C274" s="23">
        <f t="shared" si="19"/>
        <v>806</v>
      </c>
      <c r="D274" s="6">
        <v>7</v>
      </c>
      <c r="E274" s="21">
        <f t="shared" si="17"/>
        <v>837</v>
      </c>
      <c r="F274" s="26">
        <f t="shared" si="18"/>
        <v>868</v>
      </c>
      <c r="G274" s="16" t="s">
        <v>32</v>
      </c>
      <c r="H274" s="8"/>
      <c r="I274" s="8"/>
      <c r="J274" s="65">
        <f t="shared" si="20"/>
        <v>0</v>
      </c>
      <c r="K274" s="32"/>
    </row>
    <row r="275" spans="1:11" ht="15.75" thickBot="1" x14ac:dyDescent="0.3">
      <c r="A275" s="6" t="s">
        <v>185</v>
      </c>
      <c r="B275" s="9">
        <v>129</v>
      </c>
      <c r="C275" s="23">
        <f t="shared" si="19"/>
        <v>167.70000000000002</v>
      </c>
      <c r="D275" s="6">
        <v>2</v>
      </c>
      <c r="E275" s="21">
        <f t="shared" si="17"/>
        <v>174.15</v>
      </c>
      <c r="F275" s="26">
        <f t="shared" si="18"/>
        <v>180.6</v>
      </c>
      <c r="G275" s="16" t="s">
        <v>32</v>
      </c>
      <c r="H275" s="8"/>
      <c r="I275" s="8"/>
      <c r="J275" s="65">
        <f t="shared" si="20"/>
        <v>0</v>
      </c>
      <c r="K275" s="32"/>
    </row>
    <row r="276" spans="1:11" ht="15.75" thickBot="1" x14ac:dyDescent="0.3">
      <c r="A276" s="6" t="s">
        <v>300</v>
      </c>
      <c r="B276" s="9"/>
      <c r="C276" s="23"/>
      <c r="D276" s="6"/>
      <c r="E276" s="21"/>
      <c r="F276" s="26"/>
      <c r="G276" s="16"/>
      <c r="H276" s="8"/>
      <c r="I276" s="8"/>
      <c r="J276" s="65">
        <f t="shared" si="20"/>
        <v>0</v>
      </c>
      <c r="K276" s="32"/>
    </row>
    <row r="277" spans="1:11" ht="15.75" thickBot="1" x14ac:dyDescent="0.3">
      <c r="A277" s="6" t="s">
        <v>237</v>
      </c>
      <c r="B277" s="9">
        <v>204.54</v>
      </c>
      <c r="C277" s="23">
        <f t="shared" si="19"/>
        <v>265.90199999999999</v>
      </c>
      <c r="D277" s="6">
        <v>0</v>
      </c>
      <c r="E277" s="21">
        <f t="shared" si="17"/>
        <v>276.12900000000002</v>
      </c>
      <c r="F277" s="26">
        <f t="shared" si="18"/>
        <v>286.35599999999999</v>
      </c>
      <c r="G277" s="16" t="s">
        <v>32</v>
      </c>
      <c r="H277" s="8"/>
      <c r="I277" s="8"/>
      <c r="J277" s="65">
        <f t="shared" si="20"/>
        <v>0</v>
      </c>
      <c r="K277" s="32"/>
    </row>
    <row r="278" spans="1:11" ht="15.75" thickBot="1" x14ac:dyDescent="0.3">
      <c r="A278" s="6" t="s">
        <v>248</v>
      </c>
      <c r="B278" s="9">
        <v>3264.8</v>
      </c>
      <c r="C278" s="23">
        <f t="shared" si="19"/>
        <v>4244.2400000000007</v>
      </c>
      <c r="D278" s="6"/>
      <c r="E278" s="21">
        <f t="shared" si="17"/>
        <v>4407.4800000000005</v>
      </c>
      <c r="F278" s="26">
        <f t="shared" si="18"/>
        <v>4570.72</v>
      </c>
      <c r="G278" s="16"/>
      <c r="H278" s="8"/>
      <c r="I278" s="8"/>
      <c r="J278" s="65">
        <f t="shared" si="20"/>
        <v>0</v>
      </c>
      <c r="K278" s="32"/>
    </row>
    <row r="279" spans="1:11" ht="15.75" thickBot="1" x14ac:dyDescent="0.3">
      <c r="A279" s="6" t="s">
        <v>249</v>
      </c>
      <c r="B279" s="9">
        <v>2170</v>
      </c>
      <c r="C279" s="23">
        <f t="shared" si="19"/>
        <v>2821</v>
      </c>
      <c r="D279" s="6"/>
      <c r="E279" s="21">
        <f t="shared" si="17"/>
        <v>2929.5</v>
      </c>
      <c r="F279" s="26">
        <f t="shared" si="18"/>
        <v>3038</v>
      </c>
      <c r="G279" s="16"/>
      <c r="H279" s="8"/>
      <c r="I279" s="8"/>
      <c r="J279" s="65">
        <f t="shared" si="20"/>
        <v>0</v>
      </c>
      <c r="K279" s="32"/>
    </row>
    <row r="280" spans="1:11" ht="15.75" thickBot="1" x14ac:dyDescent="0.3">
      <c r="A280" s="6" t="s">
        <v>279</v>
      </c>
      <c r="B280" s="9">
        <v>7</v>
      </c>
      <c r="C280" s="23">
        <f t="shared" si="19"/>
        <v>9.1</v>
      </c>
      <c r="D280" s="6"/>
      <c r="E280" s="21">
        <f t="shared" si="17"/>
        <v>9.4500000000000011</v>
      </c>
      <c r="F280" s="26">
        <f t="shared" si="18"/>
        <v>9.7999999999999989</v>
      </c>
      <c r="G280" s="16"/>
      <c r="H280" s="8"/>
      <c r="I280" s="8"/>
      <c r="J280" s="65">
        <f t="shared" si="20"/>
        <v>0</v>
      </c>
      <c r="K280" s="32"/>
    </row>
    <row r="281" spans="1:11" ht="15.75" thickBot="1" x14ac:dyDescent="0.3">
      <c r="A281" s="6" t="s">
        <v>278</v>
      </c>
      <c r="B281" s="9">
        <v>7</v>
      </c>
      <c r="C281" s="23">
        <f t="shared" si="19"/>
        <v>9.1</v>
      </c>
      <c r="D281" s="6"/>
      <c r="E281" s="21">
        <f t="shared" si="17"/>
        <v>9.4500000000000011</v>
      </c>
      <c r="F281" s="26">
        <f t="shared" si="18"/>
        <v>9.7999999999999989</v>
      </c>
      <c r="G281" s="16"/>
      <c r="H281" s="8"/>
      <c r="I281" s="8"/>
      <c r="J281" s="65">
        <f t="shared" si="20"/>
        <v>0</v>
      </c>
      <c r="K281" s="32"/>
    </row>
    <row r="282" spans="1:11" ht="15.75" thickBot="1" x14ac:dyDescent="0.3">
      <c r="A282" s="6" t="s">
        <v>280</v>
      </c>
      <c r="B282" s="9">
        <v>12</v>
      </c>
      <c r="C282" s="23">
        <f t="shared" si="19"/>
        <v>15.600000000000001</v>
      </c>
      <c r="D282" s="6"/>
      <c r="E282" s="21">
        <f t="shared" si="17"/>
        <v>16.200000000000003</v>
      </c>
      <c r="F282" s="26">
        <f t="shared" si="18"/>
        <v>16.799999999999997</v>
      </c>
      <c r="G282" s="16"/>
      <c r="H282" s="8"/>
      <c r="I282" s="8"/>
      <c r="J282" s="65">
        <f t="shared" si="20"/>
        <v>0</v>
      </c>
      <c r="K282" s="32"/>
    </row>
    <row r="283" spans="1:11" ht="30.75" thickBot="1" x14ac:dyDescent="0.3">
      <c r="A283" s="33" t="s">
        <v>302</v>
      </c>
      <c r="B283" s="9">
        <v>682</v>
      </c>
      <c r="C283" s="23">
        <f t="shared" si="19"/>
        <v>886.6</v>
      </c>
      <c r="D283" s="6"/>
      <c r="E283" s="21">
        <f t="shared" si="17"/>
        <v>920.7</v>
      </c>
      <c r="F283" s="26">
        <f t="shared" si="18"/>
        <v>954.8</v>
      </c>
      <c r="G283" s="16"/>
      <c r="H283" s="8"/>
      <c r="I283" s="8"/>
      <c r="J283" s="65">
        <f t="shared" si="20"/>
        <v>0</v>
      </c>
      <c r="K283" s="32">
        <v>2</v>
      </c>
    </row>
    <row r="284" spans="1:11" ht="29.25" thickBot="1" x14ac:dyDescent="0.5">
      <c r="A284" s="257" t="s">
        <v>27</v>
      </c>
      <c r="B284" s="257"/>
      <c r="C284" s="257"/>
      <c r="D284" s="257"/>
      <c r="E284" s="257"/>
      <c r="F284" s="257"/>
      <c r="G284" s="257"/>
      <c r="H284" s="257"/>
      <c r="I284" s="257"/>
      <c r="J284" s="257"/>
      <c r="K284" s="258"/>
    </row>
    <row r="285" spans="1:11" ht="15.75" thickBot="1" x14ac:dyDescent="0.3">
      <c r="A285" s="17" t="s">
        <v>242</v>
      </c>
      <c r="B285" s="80">
        <v>175</v>
      </c>
      <c r="C285" s="23">
        <f t="shared" si="19"/>
        <v>227.5</v>
      </c>
      <c r="D285" s="17"/>
      <c r="E285" s="21">
        <f t="shared" si="17"/>
        <v>236.25000000000003</v>
      </c>
      <c r="F285" s="26">
        <f t="shared" si="18"/>
        <v>244.99999999999997</v>
      </c>
      <c r="G285" s="17"/>
      <c r="H285" s="8"/>
      <c r="I285" s="8"/>
      <c r="J285" s="65">
        <f>H285-I285</f>
        <v>0</v>
      </c>
      <c r="K285" s="32"/>
    </row>
    <row r="286" spans="1:11" ht="15.75" thickBot="1" x14ac:dyDescent="0.3">
      <c r="A286" s="17" t="s">
        <v>274</v>
      </c>
      <c r="B286" s="80">
        <v>124.27</v>
      </c>
      <c r="C286" s="23">
        <f t="shared" si="19"/>
        <v>161.55099999999999</v>
      </c>
      <c r="D286" s="17"/>
      <c r="E286" s="21">
        <f t="shared" si="17"/>
        <v>167.7645</v>
      </c>
      <c r="F286" s="26">
        <f t="shared" si="18"/>
        <v>173.97799999999998</v>
      </c>
      <c r="G286" s="17"/>
      <c r="H286" s="8"/>
      <c r="I286" s="8"/>
      <c r="J286" s="65">
        <f>H286-I286</f>
        <v>0</v>
      </c>
      <c r="K286" s="32"/>
    </row>
    <row r="287" spans="1:11" ht="15.75" thickBot="1" x14ac:dyDescent="0.3">
      <c r="A287" s="17" t="s">
        <v>266</v>
      </c>
      <c r="B287" s="80">
        <v>117.82</v>
      </c>
      <c r="C287" s="23">
        <f t="shared" si="19"/>
        <v>153.166</v>
      </c>
      <c r="D287" s="17"/>
      <c r="E287" s="21">
        <f t="shared" si="17"/>
        <v>159.05699999999999</v>
      </c>
      <c r="F287" s="26">
        <f t="shared" si="18"/>
        <v>164.94799999999998</v>
      </c>
      <c r="G287" s="17"/>
      <c r="H287" s="8"/>
      <c r="I287" s="8"/>
      <c r="J287" s="65">
        <f>H287-I287</f>
        <v>0</v>
      </c>
      <c r="K287" s="32"/>
    </row>
    <row r="288" spans="1:11" ht="15.75" thickBot="1" x14ac:dyDescent="0.3">
      <c r="A288" s="17" t="s">
        <v>254</v>
      </c>
      <c r="B288" s="80">
        <v>104.76</v>
      </c>
      <c r="C288" s="23">
        <f t="shared" si="19"/>
        <v>136.18800000000002</v>
      </c>
      <c r="D288" s="17"/>
      <c r="E288" s="21">
        <f t="shared" si="17"/>
        <v>141.42600000000002</v>
      </c>
      <c r="F288" s="26">
        <f t="shared" si="18"/>
        <v>146.66399999999999</v>
      </c>
      <c r="G288" s="17"/>
      <c r="H288" s="8"/>
      <c r="I288" s="8"/>
      <c r="J288" s="65">
        <f>H288-I288</f>
        <v>0</v>
      </c>
      <c r="K288" s="32"/>
    </row>
    <row r="289" spans="1:11" ht="15.75" thickBot="1" x14ac:dyDescent="0.3">
      <c r="A289" s="6" t="s">
        <v>195</v>
      </c>
      <c r="B289" s="9">
        <v>48</v>
      </c>
      <c r="C289" s="23">
        <f t="shared" si="19"/>
        <v>62.400000000000006</v>
      </c>
      <c r="D289" s="6">
        <v>28</v>
      </c>
      <c r="E289" s="21">
        <f t="shared" si="17"/>
        <v>64.800000000000011</v>
      </c>
      <c r="F289" s="26">
        <f t="shared" si="18"/>
        <v>67.199999999999989</v>
      </c>
      <c r="G289" s="6" t="s">
        <v>32</v>
      </c>
      <c r="H289" s="8"/>
      <c r="I289" s="8"/>
      <c r="J289" s="65">
        <f>H289-I289</f>
        <v>0</v>
      </c>
      <c r="K289" s="32"/>
    </row>
    <row r="290" spans="1:11" ht="29.25" thickBot="1" x14ac:dyDescent="0.5">
      <c r="A290" s="255" t="s">
        <v>196</v>
      </c>
      <c r="B290" s="255"/>
      <c r="C290" s="255"/>
      <c r="D290" s="255"/>
      <c r="E290" s="255"/>
      <c r="F290" s="255"/>
      <c r="G290" s="255"/>
      <c r="H290" s="255"/>
      <c r="I290" s="255"/>
      <c r="J290" s="255"/>
      <c r="K290" s="256"/>
    </row>
    <row r="291" spans="1:11" ht="15.75" thickBot="1" x14ac:dyDescent="0.3">
      <c r="A291" s="6" t="s">
        <v>197</v>
      </c>
      <c r="B291" s="9">
        <v>185</v>
      </c>
      <c r="C291" s="23">
        <f t="shared" si="19"/>
        <v>240.5</v>
      </c>
      <c r="D291" s="6">
        <v>7</v>
      </c>
      <c r="E291" s="21">
        <f t="shared" si="17"/>
        <v>249.75000000000003</v>
      </c>
      <c r="F291" s="26">
        <f t="shared" si="18"/>
        <v>259</v>
      </c>
      <c r="G291" s="6" t="s">
        <v>32</v>
      </c>
      <c r="H291" s="8"/>
      <c r="I291" s="8"/>
      <c r="J291" s="65">
        <f>H291-I291</f>
        <v>0</v>
      </c>
      <c r="K291" s="32"/>
    </row>
    <row r="292" spans="1:11" ht="15.75" thickBot="1" x14ac:dyDescent="0.3">
      <c r="A292" s="6" t="s">
        <v>247</v>
      </c>
      <c r="B292" s="9">
        <v>122</v>
      </c>
      <c r="C292" s="23">
        <f t="shared" si="19"/>
        <v>158.6</v>
      </c>
      <c r="D292" s="6"/>
      <c r="E292" s="21">
        <f t="shared" si="17"/>
        <v>164.70000000000002</v>
      </c>
      <c r="F292" s="26">
        <f t="shared" si="18"/>
        <v>170.79999999999998</v>
      </c>
      <c r="G292" s="6" t="s">
        <v>32</v>
      </c>
      <c r="H292" s="8"/>
      <c r="I292" s="8"/>
      <c r="J292" s="65">
        <f t="shared" ref="J292:J299" si="21">H292-I292</f>
        <v>0</v>
      </c>
      <c r="K292" s="32"/>
    </row>
    <row r="293" spans="1:11" ht="15.75" thickBot="1" x14ac:dyDescent="0.3">
      <c r="A293" s="6" t="s">
        <v>240</v>
      </c>
      <c r="B293" s="9">
        <v>145</v>
      </c>
      <c r="C293" s="23">
        <f t="shared" si="19"/>
        <v>188.5</v>
      </c>
      <c r="D293" s="6"/>
      <c r="E293" s="21">
        <f t="shared" si="17"/>
        <v>195.75</v>
      </c>
      <c r="F293" s="26">
        <f t="shared" si="18"/>
        <v>203</v>
      </c>
      <c r="G293" s="6" t="s">
        <v>32</v>
      </c>
      <c r="H293" s="8"/>
      <c r="I293" s="8"/>
      <c r="J293" s="65">
        <f t="shared" si="21"/>
        <v>0</v>
      </c>
      <c r="K293" s="32"/>
    </row>
    <row r="294" spans="1:11" ht="15.75" thickBot="1" x14ac:dyDescent="0.3">
      <c r="A294" s="6" t="s">
        <v>198</v>
      </c>
      <c r="B294" s="9">
        <v>185</v>
      </c>
      <c r="C294" s="23">
        <f t="shared" si="19"/>
        <v>240.5</v>
      </c>
      <c r="D294" s="6">
        <v>1</v>
      </c>
      <c r="E294" s="21">
        <f t="shared" si="17"/>
        <v>249.75000000000003</v>
      </c>
      <c r="F294" s="26">
        <f t="shared" si="18"/>
        <v>259</v>
      </c>
      <c r="G294" s="6" t="s">
        <v>32</v>
      </c>
      <c r="H294" s="8"/>
      <c r="I294" s="8"/>
      <c r="J294" s="65">
        <f t="shared" si="21"/>
        <v>0</v>
      </c>
      <c r="K294" s="32"/>
    </row>
    <row r="295" spans="1:11" ht="30.75" thickBot="1" x14ac:dyDescent="0.3">
      <c r="A295" s="33" t="s">
        <v>243</v>
      </c>
      <c r="B295" s="9">
        <v>280</v>
      </c>
      <c r="C295" s="23">
        <f t="shared" si="19"/>
        <v>364</v>
      </c>
      <c r="D295" s="6">
        <v>2</v>
      </c>
      <c r="E295" s="21">
        <f t="shared" si="17"/>
        <v>378</v>
      </c>
      <c r="F295" s="26">
        <f t="shared" si="18"/>
        <v>392</v>
      </c>
      <c r="G295" s="6" t="s">
        <v>32</v>
      </c>
      <c r="H295" s="8"/>
      <c r="I295" s="8"/>
      <c r="J295" s="65">
        <f t="shared" si="21"/>
        <v>0</v>
      </c>
      <c r="K295" s="32"/>
    </row>
    <row r="296" spans="1:11" ht="30.75" thickBot="1" x14ac:dyDescent="0.3">
      <c r="A296" s="33" t="s">
        <v>199</v>
      </c>
      <c r="B296" s="9">
        <v>125</v>
      </c>
      <c r="C296" s="23">
        <f t="shared" si="19"/>
        <v>162.5</v>
      </c>
      <c r="D296" s="16">
        <v>8</v>
      </c>
      <c r="E296" s="21">
        <f t="shared" si="17"/>
        <v>168.75</v>
      </c>
      <c r="F296" s="26">
        <f t="shared" si="18"/>
        <v>175</v>
      </c>
      <c r="G296" s="6" t="s">
        <v>32</v>
      </c>
      <c r="H296" s="8"/>
      <c r="I296" s="8"/>
      <c r="J296" s="65">
        <f t="shared" si="21"/>
        <v>0</v>
      </c>
      <c r="K296" s="32"/>
    </row>
    <row r="297" spans="1:11" ht="15.75" thickBot="1" x14ac:dyDescent="0.3">
      <c r="A297" s="6" t="s">
        <v>200</v>
      </c>
      <c r="B297" s="9">
        <f>38*21</f>
        <v>798</v>
      </c>
      <c r="C297" s="23">
        <f t="shared" si="19"/>
        <v>1037.4000000000001</v>
      </c>
      <c r="D297" s="16">
        <v>1</v>
      </c>
      <c r="E297" s="21">
        <f t="shared" si="17"/>
        <v>1077.3000000000002</v>
      </c>
      <c r="F297" s="26">
        <f t="shared" si="18"/>
        <v>1117.1999999999998</v>
      </c>
      <c r="G297" s="6" t="s">
        <v>32</v>
      </c>
      <c r="H297" s="8"/>
      <c r="I297" s="8"/>
      <c r="J297" s="65">
        <f t="shared" si="21"/>
        <v>0</v>
      </c>
      <c r="K297" s="32"/>
    </row>
    <row r="298" spans="1:11" ht="15.75" thickBot="1" x14ac:dyDescent="0.3">
      <c r="A298" s="6" t="s">
        <v>245</v>
      </c>
      <c r="B298" s="9">
        <v>2299.04</v>
      </c>
      <c r="C298" s="23">
        <f t="shared" si="19"/>
        <v>2988.752</v>
      </c>
      <c r="D298" s="16"/>
      <c r="E298" s="21">
        <f t="shared" si="17"/>
        <v>3103.7040000000002</v>
      </c>
      <c r="F298" s="26">
        <f t="shared" si="18"/>
        <v>3218.6559999999999</v>
      </c>
      <c r="G298" s="6" t="s">
        <v>32</v>
      </c>
      <c r="H298" s="8"/>
      <c r="I298" s="8"/>
      <c r="J298" s="65">
        <f t="shared" si="21"/>
        <v>0</v>
      </c>
      <c r="K298" s="32"/>
    </row>
    <row r="299" spans="1:11" x14ac:dyDescent="0.25">
      <c r="A299" s="39" t="s">
        <v>201</v>
      </c>
      <c r="B299" s="40">
        <f>34*19.5</f>
        <v>663</v>
      </c>
      <c r="C299" s="41">
        <f t="shared" si="19"/>
        <v>861.9</v>
      </c>
      <c r="D299" s="42">
        <v>1</v>
      </c>
      <c r="E299" s="43">
        <f t="shared" si="17"/>
        <v>895.05000000000007</v>
      </c>
      <c r="F299" s="44">
        <f t="shared" si="18"/>
        <v>928.19999999999993</v>
      </c>
      <c r="G299" s="39" t="s">
        <v>32</v>
      </c>
      <c r="H299" s="45"/>
      <c r="I299" s="45"/>
      <c r="J299" s="65">
        <f t="shared" si="21"/>
        <v>0</v>
      </c>
      <c r="K299" s="30"/>
    </row>
    <row r="300" spans="1:11" x14ac:dyDescent="0.25">
      <c r="A300" s="6"/>
      <c r="B300" s="9"/>
      <c r="C300" s="23"/>
      <c r="D300" s="16"/>
      <c r="E300" s="21"/>
      <c r="F300" s="26"/>
      <c r="G300" s="6"/>
      <c r="H300" s="8"/>
      <c r="I300" s="8"/>
      <c r="J300" s="66"/>
      <c r="K300" s="6"/>
    </row>
    <row r="301" spans="1:11" x14ac:dyDescent="0.25">
      <c r="A301" s="6"/>
      <c r="B301" s="9"/>
      <c r="C301" s="23"/>
      <c r="D301" s="16"/>
      <c r="E301" s="21"/>
      <c r="F301" s="26"/>
      <c r="G301" s="6"/>
      <c r="H301" s="8"/>
      <c r="I301" s="8"/>
      <c r="J301" s="66"/>
      <c r="K301" s="6"/>
    </row>
    <row r="302" spans="1:11" x14ac:dyDescent="0.25">
      <c r="A302" s="6"/>
      <c r="B302" s="9"/>
      <c r="C302" s="23"/>
      <c r="D302" s="16"/>
      <c r="E302" s="21"/>
      <c r="F302" s="26"/>
      <c r="G302" s="6"/>
      <c r="H302" s="8"/>
      <c r="I302" s="8"/>
      <c r="J302" s="66"/>
      <c r="K302" s="6"/>
    </row>
    <row r="303" spans="1:11" ht="15.75" thickBot="1" x14ac:dyDescent="0.3">
      <c r="A303" s="46"/>
      <c r="B303" s="47"/>
      <c r="C303" s="48"/>
      <c r="D303" s="49"/>
      <c r="E303" s="50"/>
      <c r="F303" s="51"/>
      <c r="G303" s="31"/>
      <c r="H303" s="52"/>
      <c r="I303" s="52"/>
      <c r="J303" s="67"/>
      <c r="K303" s="53"/>
    </row>
    <row r="305" spans="2:3" x14ac:dyDescent="0.25">
      <c r="B305" s="18">
        <f>SUM(B4:B304)</f>
        <v>198049.87199999997</v>
      </c>
      <c r="C305" s="18">
        <f>SUM(C4:C299)</f>
        <v>257464.83359999998</v>
      </c>
    </row>
  </sheetData>
  <mergeCells count="12">
    <mergeCell ref="A166:K166"/>
    <mergeCell ref="A159:K159"/>
    <mergeCell ref="A123:K123"/>
    <mergeCell ref="A36:K36"/>
    <mergeCell ref="A30:K30"/>
    <mergeCell ref="A183:K183"/>
    <mergeCell ref="A290:K290"/>
    <mergeCell ref="A284:K284"/>
    <mergeCell ref="A256:K256"/>
    <mergeCell ref="A218:K218"/>
    <mergeCell ref="A212:K212"/>
    <mergeCell ref="A215:K215"/>
  </mergeCells>
  <pageMargins left="0.25" right="0.25" top="0.75" bottom="0.75" header="0.3" footer="0.3"/>
  <pageSetup paperSize="19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GLQ520"/>
  <sheetViews>
    <sheetView tabSelected="1" zoomScale="99" zoomScaleNormal="99" workbookViewId="0">
      <pane ySplit="2" topLeftCell="A33" activePane="bottomLeft" state="frozen"/>
      <selection pane="bottomLeft" activeCell="B33" sqref="B33"/>
    </sheetView>
  </sheetViews>
  <sheetFormatPr baseColWidth="10" defaultColWidth="22.42578125" defaultRowHeight="15" x14ac:dyDescent="0.25"/>
  <cols>
    <col min="1" max="1" width="13.140625" style="133" bestFit="1" customWidth="1"/>
    <col min="2" max="2" width="36.42578125" style="134" bestFit="1" customWidth="1"/>
    <col min="3" max="3" width="64.42578125" style="135" bestFit="1" customWidth="1"/>
    <col min="4" max="4" width="10.7109375" style="135" customWidth="1"/>
    <col min="5" max="5" width="13.5703125" style="135" bestFit="1" customWidth="1"/>
    <col min="6" max="6" width="12.85546875" style="136" customWidth="1"/>
    <col min="7" max="8" width="16.5703125" style="137" customWidth="1"/>
    <col min="9" max="14" width="20" style="137" customWidth="1"/>
    <col min="15" max="15" width="20" style="137" bestFit="1" customWidth="1"/>
    <col min="16" max="16" width="20" style="137" customWidth="1"/>
    <col min="17" max="18" width="22.85546875" style="137" bestFit="1" customWidth="1"/>
    <col min="19" max="19" width="21.140625" style="135" bestFit="1" customWidth="1"/>
    <col min="20" max="20" width="18.140625" style="135" bestFit="1" customWidth="1"/>
    <col min="21" max="21" width="25.85546875" style="135" bestFit="1" customWidth="1"/>
    <col min="22" max="16384" width="22.42578125" style="135"/>
  </cols>
  <sheetData>
    <row r="1" spans="1:21" s="69" customFormat="1" x14ac:dyDescent="0.25">
      <c r="A1" s="90" t="s">
        <v>332</v>
      </c>
      <c r="B1" s="95">
        <f ca="1">TODAY()</f>
        <v>44649</v>
      </c>
      <c r="C1" s="268" t="s">
        <v>320</v>
      </c>
      <c r="D1" s="269"/>
      <c r="E1" s="269"/>
      <c r="F1" s="269" t="s">
        <v>319</v>
      </c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70"/>
      <c r="R1" s="129"/>
      <c r="S1" s="128" t="s">
        <v>324</v>
      </c>
      <c r="T1" s="130"/>
      <c r="U1" s="128" t="s">
        <v>321</v>
      </c>
    </row>
    <row r="2" spans="1:21" s="77" customFormat="1" ht="104.25" customHeight="1" x14ac:dyDescent="0.25">
      <c r="A2" s="81" t="s">
        <v>310</v>
      </c>
      <c r="B2" s="155" t="s">
        <v>309</v>
      </c>
      <c r="C2" s="78" t="s">
        <v>946</v>
      </c>
      <c r="D2" s="78" t="s">
        <v>308</v>
      </c>
      <c r="E2" s="78" t="s">
        <v>658</v>
      </c>
      <c r="F2" s="126" t="s">
        <v>307</v>
      </c>
      <c r="G2" s="79" t="s">
        <v>346</v>
      </c>
      <c r="H2" s="79" t="s">
        <v>916</v>
      </c>
      <c r="I2" s="79" t="s">
        <v>345</v>
      </c>
      <c r="J2" s="79" t="s">
        <v>344</v>
      </c>
      <c r="K2" s="79" t="s">
        <v>662</v>
      </c>
      <c r="L2" s="79" t="s">
        <v>343</v>
      </c>
      <c r="M2" s="79" t="s">
        <v>318</v>
      </c>
      <c r="N2" s="79" t="s">
        <v>317</v>
      </c>
      <c r="O2" s="79" t="s">
        <v>339</v>
      </c>
      <c r="P2" s="79" t="s">
        <v>822</v>
      </c>
      <c r="Q2" s="79" t="s">
        <v>340</v>
      </c>
      <c r="R2" s="82" t="s">
        <v>337</v>
      </c>
      <c r="S2" s="82" t="s">
        <v>325</v>
      </c>
      <c r="T2" s="82" t="s">
        <v>322</v>
      </c>
      <c r="U2" s="82" t="s">
        <v>323</v>
      </c>
    </row>
    <row r="3" spans="1:21" s="69" customFormat="1" ht="14.25" hidden="1" customHeight="1" x14ac:dyDescent="0.25">
      <c r="A3" s="141"/>
      <c r="B3" s="93" t="s">
        <v>315</v>
      </c>
      <c r="C3" s="154" t="s">
        <v>939</v>
      </c>
      <c r="D3" s="93" t="s">
        <v>32</v>
      </c>
      <c r="E3" s="213">
        <v>0</v>
      </c>
      <c r="F3" s="151"/>
      <c r="G3" s="152">
        <f>Tabla1[[#This Row],[Precio U. Costo]]*1.05</f>
        <v>0</v>
      </c>
      <c r="H3" s="152">
        <f>Tabla1[[#This Row],[Precio U. Costo]]*1.08</f>
        <v>0</v>
      </c>
      <c r="I3" s="152">
        <f>Tabla1[[#This Row],[Precio U. Costo]]*1.1</f>
        <v>0</v>
      </c>
      <c r="J3" s="152">
        <f>Tabla1[[#This Row],[Precio U. Costo]]*1.15</f>
        <v>0</v>
      </c>
      <c r="K3" s="152">
        <f>Tabla1[[#This Row],[Precio U. Costo]]*1.2</f>
        <v>0</v>
      </c>
      <c r="L3" s="152">
        <f>Tabla1[[#This Row],[Precio U. Costo]]*1.25</f>
        <v>0</v>
      </c>
      <c r="M3" s="150">
        <f>Tabla1[[#This Row],[Precio U. Costo]]*1.3</f>
        <v>0</v>
      </c>
      <c r="N3" s="150">
        <f>Tabla1[[#This Row],[Precio U. Costo]]*1.35</f>
        <v>0</v>
      </c>
      <c r="O3" s="150">
        <f>Tabla1[[#This Row],[Precio U. Costo]]*1.4</f>
        <v>0</v>
      </c>
      <c r="P3" s="152">
        <f>Tabla1[[#This Row],[Precio U. Costo]]*1.45</f>
        <v>0</v>
      </c>
      <c r="Q3" s="152">
        <f>Tabla1[[#This Row],[Precio U. Costo]]*1.5</f>
        <v>0</v>
      </c>
      <c r="R3" s="100" t="e">
        <f>VLOOKUP(Tabla1[[#This Row],[Item]],Tabla13[],6,)</f>
        <v>#N/A</v>
      </c>
      <c r="S3" s="140" t="e">
        <f>Tabla1[[#This Row],[Cantidad en Existencia registradas]]-Tabla1[[#This Row],[Cantidad vendida
dd/mm/aaaa]]</f>
        <v>#N/A</v>
      </c>
      <c r="T3" s="153" t="e">
        <f>Tabla1[[#This Row],[Cantidad vendida
dd/mm/aaaa]]+#REF!</f>
        <v>#N/A</v>
      </c>
      <c r="U3" s="153" t="e">
        <f>Tabla1[[#This Row],[Existencia
dd/mm/aaaa2]]+#REF!</f>
        <v>#N/A</v>
      </c>
    </row>
    <row r="4" spans="1:21" s="69" customFormat="1" ht="14.25" customHeight="1" x14ac:dyDescent="0.25">
      <c r="A4" s="99" t="s">
        <v>858</v>
      </c>
      <c r="B4" s="94" t="s">
        <v>141</v>
      </c>
      <c r="C4" s="91" t="s">
        <v>153</v>
      </c>
      <c r="D4" s="91" t="s">
        <v>32</v>
      </c>
      <c r="E4" s="212">
        <v>0</v>
      </c>
      <c r="F4" s="127">
        <v>5269</v>
      </c>
      <c r="G4" s="92">
        <f>Tabla1[[#This Row],[Precio U. Costo]]*1.05</f>
        <v>5532.45</v>
      </c>
      <c r="H4" s="92">
        <f>Tabla1[[#This Row],[Precio U. Costo]]*1.08</f>
        <v>5690.52</v>
      </c>
      <c r="I4" s="92">
        <f>Tabla1[[#This Row],[Precio U. Costo]]*1.1</f>
        <v>5795.9000000000005</v>
      </c>
      <c r="J4" s="92">
        <f>Tabla1[[#This Row],[Precio U. Costo]]*1.15</f>
        <v>6059.3499999999995</v>
      </c>
      <c r="K4" s="92">
        <f>Tabla1[[#This Row],[Precio U. Costo]]*1.2</f>
        <v>6322.8</v>
      </c>
      <c r="L4" s="92">
        <f>Tabla1[[#This Row],[Precio U. Costo]]*1.25</f>
        <v>6586.25</v>
      </c>
      <c r="M4" s="92">
        <f>Tabla1[[#This Row],[Precio U. Costo]]*1.3</f>
        <v>6849.7</v>
      </c>
      <c r="N4" s="92">
        <f>Tabla1[[#This Row],[Precio U. Costo]]*1.35</f>
        <v>7113.1500000000005</v>
      </c>
      <c r="O4" s="92">
        <f>Tabla1[[#This Row],[Precio U. Costo]]*1.4</f>
        <v>7376.5999999999995</v>
      </c>
      <c r="P4" s="92">
        <f>Tabla1[[#This Row],[Precio U. Costo]]*1.45</f>
        <v>7640.05</v>
      </c>
      <c r="Q4" s="92">
        <f>Tabla1[[#This Row],[Precio U. Costo]]*1.5</f>
        <v>7903.5</v>
      </c>
      <c r="R4" s="100" t="e">
        <f>VLOOKUP(Tabla1[[#This Row],[Item]],Tabla13[],6,)</f>
        <v>#N/A</v>
      </c>
      <c r="S4" s="93" t="e">
        <f>Tabla1[[#This Row],[Cantidad en Existencia registradas]]-Tabla1[[#This Row],[Cantidad vendida
dd/mm/aaaa]]</f>
        <v>#N/A</v>
      </c>
      <c r="T4" s="93" t="e">
        <f>Tabla1[[#This Row],[Cantidad vendida
dd/mm/aaaa]]+#REF!</f>
        <v>#N/A</v>
      </c>
      <c r="U4" s="93" t="e">
        <f>Tabla1[[#This Row],[Existencia
dd/mm/aaaa2]]+#REF!</f>
        <v>#N/A</v>
      </c>
    </row>
    <row r="5" spans="1:21" s="69" customFormat="1" ht="14.45" hidden="1" customHeight="1" x14ac:dyDescent="0.25">
      <c r="A5" s="99" t="s">
        <v>550</v>
      </c>
      <c r="B5" s="94" t="s">
        <v>1</v>
      </c>
      <c r="C5" s="91" t="s">
        <v>644</v>
      </c>
      <c r="D5" s="91" t="s">
        <v>32</v>
      </c>
      <c r="E5" s="212">
        <v>0</v>
      </c>
      <c r="F5" s="161">
        <v>50</v>
      </c>
      <c r="G5" s="92">
        <f>Tabla1[[#This Row],[Precio U. Costo]]*1.05</f>
        <v>52.5</v>
      </c>
      <c r="H5" s="92">
        <f>Tabla1[[#This Row],[Precio U. Costo]]*1.08</f>
        <v>54</v>
      </c>
      <c r="I5" s="92">
        <f>Tabla1[[#This Row],[Precio U. Costo]]*1.1</f>
        <v>55.000000000000007</v>
      </c>
      <c r="J5" s="92">
        <f>Tabla1[[#This Row],[Precio U. Costo]]*1.15</f>
        <v>57.499999999999993</v>
      </c>
      <c r="K5" s="92">
        <f>Tabla1[[#This Row],[Precio U. Costo]]*1.2</f>
        <v>60</v>
      </c>
      <c r="L5" s="92">
        <f>Tabla1[[#This Row],[Precio U. Costo]]*1.25</f>
        <v>62.5</v>
      </c>
      <c r="M5" s="92">
        <f>Tabla1[[#This Row],[Precio U. Costo]]*1.3</f>
        <v>65</v>
      </c>
      <c r="N5" s="92">
        <f>Tabla1[[#This Row],[Precio U. Costo]]*1.35</f>
        <v>67.5</v>
      </c>
      <c r="O5" s="92">
        <f>Tabla1[[#This Row],[Precio U. Costo]]*1.4</f>
        <v>70</v>
      </c>
      <c r="P5" s="92">
        <f>Tabla1[[#This Row],[Precio U. Costo]]*1.45</f>
        <v>72.5</v>
      </c>
      <c r="Q5" s="92">
        <f>Tabla1[[#This Row],[Precio U. Costo]]*1.5</f>
        <v>75</v>
      </c>
      <c r="R5" s="100" t="e">
        <f>VLOOKUP(Tabla1[[#This Row],[Item]],Tabla13[],6,)</f>
        <v>#N/A</v>
      </c>
      <c r="S5" s="93" t="e">
        <f>Tabla1[[#This Row],[Cantidad en Existencia registradas]]-Tabla1[[#This Row],[Cantidad vendida
dd/mm/aaaa]]</f>
        <v>#N/A</v>
      </c>
      <c r="T5" s="93" t="e">
        <f>Tabla1[[#This Row],[Cantidad vendida
dd/mm/aaaa]]+#REF!</f>
        <v>#N/A</v>
      </c>
      <c r="U5" s="93" t="e">
        <f>Tabla1[[#This Row],[Existencia
dd/mm/aaaa2]]+#REF!</f>
        <v>#N/A</v>
      </c>
    </row>
    <row r="6" spans="1:21" s="69" customFormat="1" ht="14.45" hidden="1" customHeight="1" x14ac:dyDescent="0.25">
      <c r="A6" s="99" t="s">
        <v>618</v>
      </c>
      <c r="B6" s="94" t="s">
        <v>196</v>
      </c>
      <c r="C6" s="91" t="s">
        <v>773</v>
      </c>
      <c r="D6" s="93" t="s">
        <v>32</v>
      </c>
      <c r="E6" s="213">
        <v>6</v>
      </c>
      <c r="F6" s="127">
        <v>0</v>
      </c>
      <c r="G6" s="125">
        <f>Tabla1[[#This Row],[Precio U. Costo]]*1.05</f>
        <v>0</v>
      </c>
      <c r="H6" s="125">
        <f>Tabla1[[#This Row],[Precio U. Costo]]*1.08</f>
        <v>0</v>
      </c>
      <c r="I6" s="125">
        <f>Tabla1[[#This Row],[Precio U. Costo]]*1.1</f>
        <v>0</v>
      </c>
      <c r="J6" s="125">
        <f>Tabla1[[#This Row],[Precio U. Costo]]*1.15</f>
        <v>0</v>
      </c>
      <c r="K6" s="125">
        <f>Tabla1[[#This Row],[Precio U. Costo]]*1.2</f>
        <v>0</v>
      </c>
      <c r="L6" s="125">
        <f>Tabla1[[#This Row],[Precio U. Costo]]*1.25</f>
        <v>0</v>
      </c>
      <c r="M6" s="92">
        <f>Tabla1[[#This Row],[Precio U. Costo]]*1.3</f>
        <v>0</v>
      </c>
      <c r="N6" s="92">
        <f>Tabla1[[#This Row],[Precio U. Costo]]*1.35</f>
        <v>0</v>
      </c>
      <c r="O6" s="92">
        <f>Tabla1[[#This Row],[Precio U. Costo]]*1.4</f>
        <v>0</v>
      </c>
      <c r="P6" s="92">
        <f>Tabla1[[#This Row],[Precio U. Costo]]*1.45</f>
        <v>0</v>
      </c>
      <c r="Q6" s="125">
        <f>Tabla1[[#This Row],[Precio U. Costo]]*1.5</f>
        <v>0</v>
      </c>
      <c r="R6" s="100" t="e">
        <f>VLOOKUP(Tabla1[[#This Row],[Item]],Tabla13[],6,)</f>
        <v>#N/A</v>
      </c>
      <c r="S6" s="93" t="e">
        <f>Tabla1[[#This Row],[Cantidad en Existencia registradas]]-Tabla1[[#This Row],[Cantidad vendida
dd/mm/aaaa]]</f>
        <v>#N/A</v>
      </c>
      <c r="T6" s="93" t="e">
        <f>Tabla1[[#This Row],[Cantidad vendida
dd/mm/aaaa]]+#REF!</f>
        <v>#N/A</v>
      </c>
      <c r="U6" s="93" t="e">
        <f>Tabla1[[#This Row],[Existencia
dd/mm/aaaa2]]+#REF!</f>
        <v>#N/A</v>
      </c>
    </row>
    <row r="7" spans="1:21" s="69" customFormat="1" ht="14.45" customHeight="1" x14ac:dyDescent="0.25">
      <c r="A7" s="99" t="s">
        <v>857</v>
      </c>
      <c r="B7" s="94" t="s">
        <v>141</v>
      </c>
      <c r="C7" s="94" t="s">
        <v>146</v>
      </c>
      <c r="D7" s="91" t="s">
        <v>32</v>
      </c>
      <c r="E7" s="212">
        <v>7</v>
      </c>
      <c r="F7" s="127">
        <v>7890</v>
      </c>
      <c r="G7" s="92">
        <f>Tabla1[[#This Row],[Precio U. Costo]]*1.05</f>
        <v>8284.5</v>
      </c>
      <c r="H7" s="92">
        <f>Tabla1[[#This Row],[Precio U. Costo]]*1.08</f>
        <v>8521.2000000000007</v>
      </c>
      <c r="I7" s="92">
        <f>Tabla1[[#This Row],[Precio U. Costo]]*1.1</f>
        <v>8679</v>
      </c>
      <c r="J7" s="92">
        <f>Tabla1[[#This Row],[Precio U. Costo]]*1.15</f>
        <v>9073.5</v>
      </c>
      <c r="K7" s="92">
        <f>Tabla1[[#This Row],[Precio U. Costo]]*1.2</f>
        <v>9468</v>
      </c>
      <c r="L7" s="92">
        <f>Tabla1[[#This Row],[Precio U. Costo]]*1.25</f>
        <v>9862.5</v>
      </c>
      <c r="M7" s="92">
        <f>Tabla1[[#This Row],[Precio U. Costo]]*1.3</f>
        <v>10257</v>
      </c>
      <c r="N7" s="92">
        <f>Tabla1[[#This Row],[Precio U. Costo]]*1.35</f>
        <v>10651.5</v>
      </c>
      <c r="O7" s="92">
        <f>Tabla1[[#This Row],[Precio U. Costo]]*1.4</f>
        <v>11046</v>
      </c>
      <c r="P7" s="92">
        <f>Tabla1[[#This Row],[Precio U. Costo]]*1.45</f>
        <v>11440.5</v>
      </c>
      <c r="Q7" s="92">
        <f>Tabla1[[#This Row],[Precio U. Costo]]*1.5</f>
        <v>11835</v>
      </c>
      <c r="R7" s="100" t="e">
        <f>VLOOKUP(Tabla1[[#This Row],[Item]],Tabla13[],6,)</f>
        <v>#N/A</v>
      </c>
      <c r="S7" s="93" t="e">
        <f>Tabla1[[#This Row],[Cantidad en Existencia registradas]]-Tabla1[[#This Row],[Cantidad vendida
dd/mm/aaaa]]</f>
        <v>#N/A</v>
      </c>
      <c r="T7" s="93" t="e">
        <f>Tabla1[[#This Row],[Cantidad vendida
dd/mm/aaaa]]+#REF!</f>
        <v>#N/A</v>
      </c>
      <c r="U7" s="93" t="e">
        <f>Tabla1[[#This Row],[Existencia
dd/mm/aaaa2]]+#REF!</f>
        <v>#N/A</v>
      </c>
    </row>
    <row r="8" spans="1:21" s="69" customFormat="1" ht="14.45" customHeight="1" x14ac:dyDescent="0.25">
      <c r="A8" s="99" t="s">
        <v>856</v>
      </c>
      <c r="B8" s="94" t="s">
        <v>141</v>
      </c>
      <c r="C8" s="94" t="s">
        <v>1051</v>
      </c>
      <c r="D8" s="91" t="s">
        <v>32</v>
      </c>
      <c r="E8" s="241">
        <v>0</v>
      </c>
      <c r="F8" s="234">
        <v>920</v>
      </c>
      <c r="G8" s="92">
        <f>Tabla1[[#This Row],[Precio U. Costo]]*1.05</f>
        <v>966</v>
      </c>
      <c r="H8" s="92">
        <f>Tabla1[[#This Row],[Precio U. Costo]]*1.08</f>
        <v>993.6</v>
      </c>
      <c r="I8" s="92">
        <f>Tabla1[[#This Row],[Precio U. Costo]]*1.1</f>
        <v>1012.0000000000001</v>
      </c>
      <c r="J8" s="92">
        <f>Tabla1[[#This Row],[Precio U. Costo]]*1.15</f>
        <v>1058</v>
      </c>
      <c r="K8" s="92">
        <f>Tabla1[[#This Row],[Precio U. Costo]]*1.2</f>
        <v>1104</v>
      </c>
      <c r="L8" s="92">
        <f>Tabla1[[#This Row],[Precio U. Costo]]*1.25</f>
        <v>1150</v>
      </c>
      <c r="M8" s="92">
        <f>Tabla1[[#This Row],[Precio U. Costo]]*1.3</f>
        <v>1196</v>
      </c>
      <c r="N8" s="92">
        <f>Tabla1[[#This Row],[Precio U. Costo]]*1.35</f>
        <v>1242</v>
      </c>
      <c r="O8" s="92">
        <f>Tabla1[[#This Row],[Precio U. Costo]]*1.4</f>
        <v>1288</v>
      </c>
      <c r="P8" s="92">
        <f>Tabla1[[#This Row],[Precio U. Costo]]*1.45</f>
        <v>1334</v>
      </c>
      <c r="Q8" s="92">
        <f>Tabla1[[#This Row],[Precio U. Costo]]*1.5</f>
        <v>1380</v>
      </c>
      <c r="R8" s="100" t="e">
        <f>VLOOKUP(Tabla1[[#This Row],[Item]],Tabla13[],6,)</f>
        <v>#N/A</v>
      </c>
      <c r="S8" s="93" t="e">
        <f>Tabla1[[#This Row],[Cantidad en Existencia registradas]]-Tabla1[[#This Row],[Cantidad vendida
dd/mm/aaaa]]</f>
        <v>#N/A</v>
      </c>
      <c r="T8" s="93" t="e">
        <f>Tabla1[[#This Row],[Cantidad vendida
dd/mm/aaaa]]+#REF!</f>
        <v>#N/A</v>
      </c>
      <c r="U8" s="93" t="e">
        <f>Tabla1[[#This Row],[Existencia
dd/mm/aaaa2]]+#REF!</f>
        <v>#N/A</v>
      </c>
    </row>
    <row r="9" spans="1:21" s="69" customFormat="1" ht="14.45" customHeight="1" x14ac:dyDescent="0.25">
      <c r="A9" s="99" t="s">
        <v>855</v>
      </c>
      <c r="B9" s="94" t="s">
        <v>141</v>
      </c>
      <c r="C9" s="91" t="s">
        <v>3</v>
      </c>
      <c r="D9" s="91" t="s">
        <v>32</v>
      </c>
      <c r="E9" s="241">
        <v>107</v>
      </c>
      <c r="F9" s="231">
        <v>455</v>
      </c>
      <c r="G9" s="92">
        <f>Tabla1[[#This Row],[Precio U. Costo]]*1.05</f>
        <v>477.75</v>
      </c>
      <c r="H9" s="92">
        <f>Tabla1[[#This Row],[Precio U. Costo]]*1.08</f>
        <v>491.40000000000003</v>
      </c>
      <c r="I9" s="92">
        <f>Tabla1[[#This Row],[Precio U. Costo]]*1.1</f>
        <v>500.50000000000006</v>
      </c>
      <c r="J9" s="92">
        <f>Tabla1[[#This Row],[Precio U. Costo]]*1.15</f>
        <v>523.25</v>
      </c>
      <c r="K9" s="92">
        <f>Tabla1[[#This Row],[Precio U. Costo]]*1.2</f>
        <v>546</v>
      </c>
      <c r="L9" s="92">
        <f>Tabla1[[#This Row],[Precio U. Costo]]*1.25</f>
        <v>568.75</v>
      </c>
      <c r="M9" s="92">
        <f>Tabla1[[#This Row],[Precio U. Costo]]*1.3</f>
        <v>591.5</v>
      </c>
      <c r="N9" s="92">
        <f>Tabla1[[#This Row],[Precio U. Costo]]*1.35</f>
        <v>614.25</v>
      </c>
      <c r="O9" s="92">
        <f>Tabla1[[#This Row],[Precio U. Costo]]*1.4</f>
        <v>637</v>
      </c>
      <c r="P9" s="92">
        <f>Tabla1[[#This Row],[Precio U. Costo]]*1.45</f>
        <v>659.75</v>
      </c>
      <c r="Q9" s="92">
        <f>Tabla1[[#This Row],[Precio U. Costo]]*1.5</f>
        <v>682.5</v>
      </c>
      <c r="R9" s="100" t="e">
        <f>VLOOKUP(Tabla1[[#This Row],[Item]],Tabla13[],6,)</f>
        <v>#N/A</v>
      </c>
      <c r="S9" s="93" t="e">
        <f>Tabla1[[#This Row],[Cantidad en Existencia registradas]]-Tabla1[[#This Row],[Cantidad vendida
dd/mm/aaaa]]</f>
        <v>#N/A</v>
      </c>
      <c r="T9" s="93" t="e">
        <f>Tabla1[[#This Row],[Cantidad vendida
dd/mm/aaaa]]+#REF!</f>
        <v>#N/A</v>
      </c>
      <c r="U9" s="93" t="e">
        <f>Tabla1[[#This Row],[Existencia
dd/mm/aaaa2]]+#REF!</f>
        <v>#N/A</v>
      </c>
    </row>
    <row r="10" spans="1:21" s="69" customFormat="1" ht="14.45" customHeight="1" x14ac:dyDescent="0.25">
      <c r="A10" s="99" t="s">
        <v>854</v>
      </c>
      <c r="B10" s="94" t="s">
        <v>141</v>
      </c>
      <c r="C10" s="94" t="s">
        <v>6</v>
      </c>
      <c r="D10" s="91" t="s">
        <v>32</v>
      </c>
      <c r="E10" s="212">
        <v>0</v>
      </c>
      <c r="F10" s="127">
        <v>310</v>
      </c>
      <c r="G10" s="92">
        <f>Tabla1[[#This Row],[Precio U. Costo]]*1.05</f>
        <v>325.5</v>
      </c>
      <c r="H10" s="92">
        <f>Tabla1[[#This Row],[Precio U. Costo]]*1.08</f>
        <v>334.8</v>
      </c>
      <c r="I10" s="92">
        <f>Tabla1[[#This Row],[Precio U. Costo]]*1.1</f>
        <v>341</v>
      </c>
      <c r="J10" s="92">
        <f>Tabla1[[#This Row],[Precio U. Costo]]*1.15</f>
        <v>356.5</v>
      </c>
      <c r="K10" s="92">
        <f>Tabla1[[#This Row],[Precio U. Costo]]*1.2</f>
        <v>372</v>
      </c>
      <c r="L10" s="92">
        <f>Tabla1[[#This Row],[Precio U. Costo]]*1.25</f>
        <v>387.5</v>
      </c>
      <c r="M10" s="92">
        <f>Tabla1[[#This Row],[Precio U. Costo]]*1.3</f>
        <v>403</v>
      </c>
      <c r="N10" s="92">
        <f>Tabla1[[#This Row],[Precio U. Costo]]*1.35</f>
        <v>418.5</v>
      </c>
      <c r="O10" s="92">
        <f>Tabla1[[#This Row],[Precio U. Costo]]*1.4</f>
        <v>434</v>
      </c>
      <c r="P10" s="92">
        <f>Tabla1[[#This Row],[Precio U. Costo]]*1.45</f>
        <v>449.5</v>
      </c>
      <c r="Q10" s="92">
        <f>Tabla1[[#This Row],[Precio U. Costo]]*1.5</f>
        <v>465</v>
      </c>
      <c r="R10" s="100" t="e">
        <f>VLOOKUP(Tabla1[[#This Row],[Item]],Tabla13[],6,)</f>
        <v>#N/A</v>
      </c>
      <c r="S10" s="93" t="e">
        <f>Tabla1[[#This Row],[Cantidad en Existencia registradas]]-Tabla1[[#This Row],[Cantidad vendida
dd/mm/aaaa]]</f>
        <v>#N/A</v>
      </c>
      <c r="T10" s="93" t="e">
        <f>Tabla1[[#This Row],[Cantidad vendida
dd/mm/aaaa]]+#REF!</f>
        <v>#N/A</v>
      </c>
      <c r="U10" s="93" t="e">
        <f>Tabla1[[#This Row],[Existencia
dd/mm/aaaa2]]+#REF!</f>
        <v>#N/A</v>
      </c>
    </row>
    <row r="11" spans="1:21" s="69" customFormat="1" ht="14.45" customHeight="1" x14ac:dyDescent="0.25">
      <c r="A11" s="99" t="s">
        <v>853</v>
      </c>
      <c r="B11" s="94" t="s">
        <v>141</v>
      </c>
      <c r="C11" s="94" t="s">
        <v>5</v>
      </c>
      <c r="D11" s="91" t="s">
        <v>32</v>
      </c>
      <c r="E11" s="241">
        <v>1</v>
      </c>
      <c r="F11" s="231">
        <v>400</v>
      </c>
      <c r="G11" s="92">
        <f>Tabla1[[#This Row],[Precio U. Costo]]*1.05</f>
        <v>420</v>
      </c>
      <c r="H11" s="92">
        <f>Tabla1[[#This Row],[Precio U. Costo]]*1.08</f>
        <v>432</v>
      </c>
      <c r="I11" s="92">
        <f>Tabla1[[#This Row],[Precio U. Costo]]*1.1</f>
        <v>440.00000000000006</v>
      </c>
      <c r="J11" s="92">
        <f>Tabla1[[#This Row],[Precio U. Costo]]*1.15</f>
        <v>459.99999999999994</v>
      </c>
      <c r="K11" s="92">
        <f>Tabla1[[#This Row],[Precio U. Costo]]*1.2</f>
        <v>480</v>
      </c>
      <c r="L11" s="92">
        <f>Tabla1[[#This Row],[Precio U. Costo]]*1.25</f>
        <v>500</v>
      </c>
      <c r="M11" s="92">
        <f>Tabla1[[#This Row],[Precio U. Costo]]*1.3</f>
        <v>520</v>
      </c>
      <c r="N11" s="92">
        <f>Tabla1[[#This Row],[Precio U. Costo]]*1.35</f>
        <v>540</v>
      </c>
      <c r="O11" s="92">
        <f>Tabla1[[#This Row],[Precio U. Costo]]*1.4</f>
        <v>560</v>
      </c>
      <c r="P11" s="92">
        <f>Tabla1[[#This Row],[Precio U. Costo]]*1.45</f>
        <v>580</v>
      </c>
      <c r="Q11" s="92">
        <f>Tabla1[[#This Row],[Precio U. Costo]]*1.5</f>
        <v>600</v>
      </c>
      <c r="R11" s="100" t="e">
        <f>VLOOKUP(Tabla1[[#This Row],[Item]],Tabla13[],6,)</f>
        <v>#N/A</v>
      </c>
      <c r="S11" s="93" t="e">
        <f>Tabla1[[#This Row],[Cantidad en Existencia registradas]]-Tabla1[[#This Row],[Cantidad vendida
dd/mm/aaaa]]</f>
        <v>#N/A</v>
      </c>
      <c r="T11" s="93" t="e">
        <f>Tabla1[[#This Row],[Cantidad vendida
dd/mm/aaaa]]+#REF!</f>
        <v>#N/A</v>
      </c>
      <c r="U11" s="93" t="e">
        <f>Tabla1[[#This Row],[Existencia
dd/mm/aaaa2]]+#REF!</f>
        <v>#N/A</v>
      </c>
    </row>
    <row r="12" spans="1:21" s="69" customFormat="1" ht="14.45" customHeight="1" x14ac:dyDescent="0.25">
      <c r="A12" s="99" t="s">
        <v>852</v>
      </c>
      <c r="B12" s="94" t="s">
        <v>141</v>
      </c>
      <c r="C12" s="94" t="s">
        <v>140</v>
      </c>
      <c r="D12" s="91" t="s">
        <v>32</v>
      </c>
      <c r="E12" s="246">
        <v>0</v>
      </c>
      <c r="F12" s="127">
        <f>1390*1.2</f>
        <v>1668</v>
      </c>
      <c r="G12" s="92">
        <f>Tabla1[[#This Row],[Precio U. Costo]]*1.05</f>
        <v>1751.4</v>
      </c>
      <c r="H12" s="92">
        <f>Tabla1[[#This Row],[Precio U. Costo]]*1.08</f>
        <v>1801.44</v>
      </c>
      <c r="I12" s="92">
        <f>Tabla1[[#This Row],[Precio U. Costo]]*1.1</f>
        <v>1834.8000000000002</v>
      </c>
      <c r="J12" s="92">
        <f>Tabla1[[#This Row],[Precio U. Costo]]*1.15</f>
        <v>1918.1999999999998</v>
      </c>
      <c r="K12" s="92">
        <f>Tabla1[[#This Row],[Precio U. Costo]]*1.2</f>
        <v>2001.6</v>
      </c>
      <c r="L12" s="92">
        <f>Tabla1[[#This Row],[Precio U. Costo]]*1.25</f>
        <v>2085</v>
      </c>
      <c r="M12" s="92">
        <f>Tabla1[[#This Row],[Precio U. Costo]]*1.3</f>
        <v>2168.4</v>
      </c>
      <c r="N12" s="92">
        <f>Tabla1[[#This Row],[Precio U. Costo]]*1.35</f>
        <v>2251.8000000000002</v>
      </c>
      <c r="O12" s="92">
        <f>Tabla1[[#This Row],[Precio U. Costo]]*1.4</f>
        <v>2335.1999999999998</v>
      </c>
      <c r="P12" s="92">
        <f>Tabla1[[#This Row],[Precio U. Costo]]*1.45</f>
        <v>2418.6</v>
      </c>
      <c r="Q12" s="92">
        <f>Tabla1[[#This Row],[Precio U. Costo]]*1.5</f>
        <v>2502</v>
      </c>
      <c r="R12" s="100" t="e">
        <f>VLOOKUP(Tabla1[[#This Row],[Item]],Tabla13[],6,)</f>
        <v>#N/A</v>
      </c>
      <c r="S12" s="93" t="e">
        <f>Tabla1[[#This Row],[Cantidad en Existencia registradas]]-Tabla1[[#This Row],[Cantidad vendida
dd/mm/aaaa]]</f>
        <v>#N/A</v>
      </c>
      <c r="T12" s="93" t="e">
        <f>Tabla1[[#This Row],[Cantidad vendida
dd/mm/aaaa]]+#REF!</f>
        <v>#N/A</v>
      </c>
      <c r="U12" s="93" t="e">
        <f>Tabla1[[#This Row],[Existencia
dd/mm/aaaa2]]+#REF!</f>
        <v>#N/A</v>
      </c>
    </row>
    <row r="13" spans="1:21" s="69" customFormat="1" ht="14.45" customHeight="1" x14ac:dyDescent="0.25">
      <c r="A13" s="99" t="s">
        <v>851</v>
      </c>
      <c r="B13" s="94" t="s">
        <v>141</v>
      </c>
      <c r="C13" s="94" t="s">
        <v>142</v>
      </c>
      <c r="D13" s="91" t="s">
        <v>32</v>
      </c>
      <c r="E13" s="246">
        <v>5</v>
      </c>
      <c r="F13" s="161">
        <f>930*1.15</f>
        <v>1069.5</v>
      </c>
      <c r="G13" s="92">
        <f>Tabla1[[#This Row],[Precio U. Costo]]*1.05</f>
        <v>1122.9750000000001</v>
      </c>
      <c r="H13" s="92">
        <f>Tabla1[[#This Row],[Precio U. Costo]]*1.08</f>
        <v>1155.0600000000002</v>
      </c>
      <c r="I13" s="92">
        <f>Tabla1[[#This Row],[Precio U. Costo]]*1.1</f>
        <v>1176.45</v>
      </c>
      <c r="J13" s="92">
        <f>Tabla1[[#This Row],[Precio U. Costo]]*1.15</f>
        <v>1229.925</v>
      </c>
      <c r="K13" s="92">
        <f>Tabla1[[#This Row],[Precio U. Costo]]*1.2</f>
        <v>1283.3999999999999</v>
      </c>
      <c r="L13" s="92">
        <f>Tabla1[[#This Row],[Precio U. Costo]]*1.25</f>
        <v>1336.875</v>
      </c>
      <c r="M13" s="92">
        <f>Tabla1[[#This Row],[Precio U. Costo]]*1.3</f>
        <v>1390.3500000000001</v>
      </c>
      <c r="N13" s="92">
        <f>Tabla1[[#This Row],[Precio U. Costo]]*1.35</f>
        <v>1443.825</v>
      </c>
      <c r="O13" s="92">
        <f>Tabla1[[#This Row],[Precio U. Costo]]*1.4</f>
        <v>1497.3</v>
      </c>
      <c r="P13" s="92">
        <f>Tabla1[[#This Row],[Precio U. Costo]]*1.45</f>
        <v>1550.7749999999999</v>
      </c>
      <c r="Q13" s="92">
        <f>Tabla1[[#This Row],[Precio U. Costo]]*1.5</f>
        <v>1604.25</v>
      </c>
      <c r="R13" s="100" t="e">
        <f>VLOOKUP(Tabla1[[#This Row],[Item]],Tabla13[],6,)</f>
        <v>#N/A</v>
      </c>
      <c r="S13" s="93" t="e">
        <f>Tabla1[[#This Row],[Cantidad en Existencia registradas]]-Tabla1[[#This Row],[Cantidad vendida
dd/mm/aaaa]]</f>
        <v>#N/A</v>
      </c>
      <c r="T13" s="93" t="e">
        <f>Tabla1[[#This Row],[Cantidad vendida
dd/mm/aaaa]]+#REF!</f>
        <v>#N/A</v>
      </c>
      <c r="U13" s="93" t="e">
        <f>Tabla1[[#This Row],[Existencia
dd/mm/aaaa2]]+#REF!</f>
        <v>#N/A</v>
      </c>
    </row>
    <row r="14" spans="1:21" s="69" customFormat="1" ht="14.45" customHeight="1" x14ac:dyDescent="0.25">
      <c r="A14" s="99" t="s">
        <v>850</v>
      </c>
      <c r="B14" s="94" t="s">
        <v>141</v>
      </c>
      <c r="C14" s="91" t="s">
        <v>1058</v>
      </c>
      <c r="D14" s="91" t="s">
        <v>32</v>
      </c>
      <c r="E14" s="241">
        <v>7</v>
      </c>
      <c r="F14" s="231">
        <f>655.5*1.25</f>
        <v>819.375</v>
      </c>
      <c r="G14" s="92">
        <f>Tabla1[[#This Row],[Precio U. Costo]]*1.05</f>
        <v>860.34375</v>
      </c>
      <c r="H14" s="92">
        <f>Tabla1[[#This Row],[Precio U. Costo]]*1.08</f>
        <v>884.92500000000007</v>
      </c>
      <c r="I14" s="92">
        <f>Tabla1[[#This Row],[Precio U. Costo]]*1.1</f>
        <v>901.31250000000011</v>
      </c>
      <c r="J14" s="92">
        <f>Tabla1[[#This Row],[Precio U. Costo]]*1.15</f>
        <v>942.28124999999989</v>
      </c>
      <c r="K14" s="92">
        <f>Tabla1[[#This Row],[Precio U. Costo]]*1.2</f>
        <v>983.25</v>
      </c>
      <c r="L14" s="92">
        <f>Tabla1[[#This Row],[Precio U. Costo]]*1.25</f>
        <v>1024.21875</v>
      </c>
      <c r="M14" s="92">
        <f>Tabla1[[#This Row],[Precio U. Costo]]*1.3</f>
        <v>1065.1875</v>
      </c>
      <c r="N14" s="92">
        <f>Tabla1[[#This Row],[Precio U. Costo]]*1.35</f>
        <v>1106.15625</v>
      </c>
      <c r="O14" s="92">
        <f>Tabla1[[#This Row],[Precio U. Costo]]*1.4</f>
        <v>1147.125</v>
      </c>
      <c r="P14" s="92">
        <f>Tabla1[[#This Row],[Precio U. Costo]]*1.45</f>
        <v>1188.09375</v>
      </c>
      <c r="Q14" s="92">
        <f>Tabla1[[#This Row],[Precio U. Costo]]*1.5</f>
        <v>1229.0625</v>
      </c>
      <c r="R14" s="100" t="e">
        <f>VLOOKUP(Tabla1[[#This Row],[Item]],Tabla13[],6,)</f>
        <v>#N/A</v>
      </c>
      <c r="S14" s="93" t="e">
        <f>Tabla1[[#This Row],[Cantidad en Existencia registradas]]-Tabla1[[#This Row],[Cantidad vendida
dd/mm/aaaa]]</f>
        <v>#N/A</v>
      </c>
      <c r="T14" s="93" t="e">
        <f>Tabla1[[#This Row],[Cantidad vendida
dd/mm/aaaa]]+#REF!</f>
        <v>#N/A</v>
      </c>
      <c r="U14" s="93" t="e">
        <f>Tabla1[[#This Row],[Existencia
dd/mm/aaaa2]]+#REF!</f>
        <v>#N/A</v>
      </c>
    </row>
    <row r="15" spans="1:21" s="69" customFormat="1" ht="14.45" customHeight="1" x14ac:dyDescent="0.25">
      <c r="A15" s="99" t="s">
        <v>849</v>
      </c>
      <c r="B15" s="94" t="s">
        <v>141</v>
      </c>
      <c r="C15" s="91" t="s">
        <v>144</v>
      </c>
      <c r="D15" s="91" t="s">
        <v>32</v>
      </c>
      <c r="E15" s="246">
        <v>0</v>
      </c>
      <c r="F15" s="231">
        <v>532.75</v>
      </c>
      <c r="G15" s="92">
        <f>Tabla1[[#This Row],[Precio U. Costo]]*1.05</f>
        <v>559.38750000000005</v>
      </c>
      <c r="H15" s="92">
        <f>Tabla1[[#This Row],[Precio U. Costo]]*1.08</f>
        <v>575.37</v>
      </c>
      <c r="I15" s="92">
        <f>Tabla1[[#This Row],[Precio U. Costo]]*1.1</f>
        <v>586.02500000000009</v>
      </c>
      <c r="J15" s="92">
        <f>Tabla1[[#This Row],[Precio U. Costo]]*1.15</f>
        <v>612.66249999999991</v>
      </c>
      <c r="K15" s="92">
        <f>Tabla1[[#This Row],[Precio U. Costo]]*1.2</f>
        <v>639.29999999999995</v>
      </c>
      <c r="L15" s="92">
        <f>Tabla1[[#This Row],[Precio U. Costo]]*1.25</f>
        <v>665.9375</v>
      </c>
      <c r="M15" s="92">
        <f>Tabla1[[#This Row],[Precio U. Costo]]*1.3</f>
        <v>692.57500000000005</v>
      </c>
      <c r="N15" s="92">
        <f>Tabla1[[#This Row],[Precio U. Costo]]*1.35</f>
        <v>719.21250000000009</v>
      </c>
      <c r="O15" s="92">
        <f>Tabla1[[#This Row],[Precio U. Costo]]*1.4</f>
        <v>745.84999999999991</v>
      </c>
      <c r="P15" s="92">
        <f>Tabla1[[#This Row],[Precio U. Costo]]*1.45</f>
        <v>772.48749999999995</v>
      </c>
      <c r="Q15" s="92">
        <f>Tabla1[[#This Row],[Precio U. Costo]]*1.5</f>
        <v>799.125</v>
      </c>
      <c r="R15" s="100" t="e">
        <f>VLOOKUP(Tabla1[[#This Row],[Item]],Tabla13[],6,)</f>
        <v>#N/A</v>
      </c>
      <c r="S15" s="93" t="e">
        <f>Tabla1[[#This Row],[Cantidad en Existencia registradas]]-Tabla1[[#This Row],[Cantidad vendida
dd/mm/aaaa]]</f>
        <v>#N/A</v>
      </c>
      <c r="T15" s="93" t="e">
        <f>Tabla1[[#This Row],[Cantidad vendida
dd/mm/aaaa]]+#REF!</f>
        <v>#N/A</v>
      </c>
      <c r="U15" s="93" t="e">
        <f>Tabla1[[#This Row],[Existencia
dd/mm/aaaa2]]+#REF!</f>
        <v>#N/A</v>
      </c>
    </row>
    <row r="16" spans="1:21" s="69" customFormat="1" ht="14.45" customHeight="1" x14ac:dyDescent="0.25">
      <c r="A16" s="99" t="s">
        <v>848</v>
      </c>
      <c r="B16" s="94" t="s">
        <v>141</v>
      </c>
      <c r="C16" s="91" t="s">
        <v>145</v>
      </c>
      <c r="D16" s="91" t="s">
        <v>32</v>
      </c>
      <c r="E16" s="241">
        <v>2</v>
      </c>
      <c r="F16" s="127">
        <v>465.75</v>
      </c>
      <c r="G16" s="92">
        <f>Tabla1[[#This Row],[Precio U. Costo]]*1.05</f>
        <v>489.03750000000002</v>
      </c>
      <c r="H16" s="92">
        <f>Tabla1[[#This Row],[Precio U. Costo]]*1.08</f>
        <v>503.01000000000005</v>
      </c>
      <c r="I16" s="92">
        <f>Tabla1[[#This Row],[Precio U. Costo]]*1.1</f>
        <v>512.32500000000005</v>
      </c>
      <c r="J16" s="92">
        <f>Tabla1[[#This Row],[Precio U. Costo]]*1.15</f>
        <v>535.61249999999995</v>
      </c>
      <c r="K16" s="92">
        <f>Tabla1[[#This Row],[Precio U. Costo]]*1.2</f>
        <v>558.9</v>
      </c>
      <c r="L16" s="92">
        <f>Tabla1[[#This Row],[Precio U. Costo]]*1.25</f>
        <v>582.1875</v>
      </c>
      <c r="M16" s="92">
        <f>Tabla1[[#This Row],[Precio U. Costo]]*1.3</f>
        <v>605.47500000000002</v>
      </c>
      <c r="N16" s="92">
        <f>Tabla1[[#This Row],[Precio U. Costo]]*1.35</f>
        <v>628.76250000000005</v>
      </c>
      <c r="O16" s="92">
        <f>Tabla1[[#This Row],[Precio U. Costo]]*1.4</f>
        <v>652.04999999999995</v>
      </c>
      <c r="P16" s="92">
        <f>Tabla1[[#This Row],[Precio U. Costo]]*1.45</f>
        <v>675.33749999999998</v>
      </c>
      <c r="Q16" s="92">
        <f>Tabla1[[#This Row],[Precio U. Costo]]*1.5</f>
        <v>698.625</v>
      </c>
      <c r="R16" s="100" t="e">
        <f>VLOOKUP(Tabla1[[#This Row],[Item]],Tabla13[],6,)</f>
        <v>#N/A</v>
      </c>
      <c r="S16" s="93" t="e">
        <f>Tabla1[[#This Row],[Cantidad en Existencia registradas]]-Tabla1[[#This Row],[Cantidad vendida
dd/mm/aaaa]]</f>
        <v>#N/A</v>
      </c>
      <c r="T16" s="93" t="e">
        <f>Tabla1[[#This Row],[Cantidad vendida
dd/mm/aaaa]]+#REF!</f>
        <v>#N/A</v>
      </c>
      <c r="U16" s="93" t="e">
        <f>Tabla1[[#This Row],[Existencia
dd/mm/aaaa2]]+#REF!</f>
        <v>#N/A</v>
      </c>
    </row>
    <row r="17" spans="1:21" s="69" customFormat="1" ht="14.45" customHeight="1" x14ac:dyDescent="0.25">
      <c r="A17" s="99" t="s">
        <v>847</v>
      </c>
      <c r="B17" s="94" t="s">
        <v>141</v>
      </c>
      <c r="C17" s="94" t="s">
        <v>139</v>
      </c>
      <c r="D17" s="91" t="s">
        <v>32</v>
      </c>
      <c r="E17" s="246">
        <v>2</v>
      </c>
      <c r="F17" s="161">
        <v>2261.2800000000002</v>
      </c>
      <c r="G17" s="92">
        <f>Tabla1[[#This Row],[Precio U. Costo]]*1.05</f>
        <v>2374.3440000000005</v>
      </c>
      <c r="H17" s="92">
        <f>Tabla1[[#This Row],[Precio U. Costo]]*1.08</f>
        <v>2442.1824000000006</v>
      </c>
      <c r="I17" s="92">
        <f>Tabla1[[#This Row],[Precio U. Costo]]*1.1</f>
        <v>2487.4080000000004</v>
      </c>
      <c r="J17" s="92">
        <f>Tabla1[[#This Row],[Precio U. Costo]]*1.15</f>
        <v>2600.4720000000002</v>
      </c>
      <c r="K17" s="92">
        <f>Tabla1[[#This Row],[Precio U. Costo]]*1.2</f>
        <v>2713.5360000000001</v>
      </c>
      <c r="L17" s="92">
        <f>Tabla1[[#This Row],[Precio U. Costo]]*1.25</f>
        <v>2826.6000000000004</v>
      </c>
      <c r="M17" s="92">
        <f>Tabla1[[#This Row],[Precio U. Costo]]*1.3</f>
        <v>2939.6640000000002</v>
      </c>
      <c r="N17" s="92">
        <f>Tabla1[[#This Row],[Precio U. Costo]]*1.35</f>
        <v>3052.7280000000005</v>
      </c>
      <c r="O17" s="92">
        <f>Tabla1[[#This Row],[Precio U. Costo]]*1.4</f>
        <v>3165.7919999999999</v>
      </c>
      <c r="P17" s="92">
        <f>Tabla1[[#This Row],[Precio U. Costo]]*1.45</f>
        <v>3278.8560000000002</v>
      </c>
      <c r="Q17" s="92">
        <f>Tabla1[[#This Row],[Precio U. Costo]]*1.5</f>
        <v>3391.92</v>
      </c>
      <c r="R17" s="100" t="e">
        <f>VLOOKUP(Tabla1[[#This Row],[Item]],Tabla13[],6,)</f>
        <v>#N/A</v>
      </c>
      <c r="S17" s="93" t="e">
        <f>Tabla1[[#This Row],[Cantidad en Existencia registradas]]-Tabla1[[#This Row],[Cantidad vendida
dd/mm/aaaa]]</f>
        <v>#N/A</v>
      </c>
      <c r="T17" s="93" t="e">
        <f>Tabla1[[#This Row],[Cantidad vendida
dd/mm/aaaa]]+#REF!</f>
        <v>#N/A</v>
      </c>
      <c r="U17" s="93" t="e">
        <f>Tabla1[[#This Row],[Existencia
dd/mm/aaaa2]]+#REF!</f>
        <v>#N/A</v>
      </c>
    </row>
    <row r="18" spans="1:21" s="69" customFormat="1" ht="14.45" hidden="1" customHeight="1" x14ac:dyDescent="0.25">
      <c r="A18" s="99" t="s">
        <v>549</v>
      </c>
      <c r="B18" s="94" t="s">
        <v>1</v>
      </c>
      <c r="C18" s="94" t="s">
        <v>118</v>
      </c>
      <c r="D18" s="91" t="s">
        <v>32</v>
      </c>
      <c r="E18" s="212">
        <v>3</v>
      </c>
      <c r="F18" s="127">
        <v>92</v>
      </c>
      <c r="G18" s="92">
        <f>Tabla1[[#This Row],[Precio U. Costo]]*1.05</f>
        <v>96.600000000000009</v>
      </c>
      <c r="H18" s="92">
        <f>Tabla1[[#This Row],[Precio U. Costo]]*1.08</f>
        <v>99.360000000000014</v>
      </c>
      <c r="I18" s="92">
        <f>Tabla1[[#This Row],[Precio U. Costo]]*1.1</f>
        <v>101.2</v>
      </c>
      <c r="J18" s="92">
        <f>Tabla1[[#This Row],[Precio U. Costo]]*1.15</f>
        <v>105.8</v>
      </c>
      <c r="K18" s="92">
        <f>Tabla1[[#This Row],[Precio U. Costo]]*1.2</f>
        <v>110.39999999999999</v>
      </c>
      <c r="L18" s="92">
        <f>Tabla1[[#This Row],[Precio U. Costo]]*1.25</f>
        <v>115</v>
      </c>
      <c r="M18" s="92">
        <f>Tabla1[[#This Row],[Precio U. Costo]]*1.3</f>
        <v>119.60000000000001</v>
      </c>
      <c r="N18" s="92">
        <f>Tabla1[[#This Row],[Precio U. Costo]]*1.35</f>
        <v>124.2</v>
      </c>
      <c r="O18" s="92">
        <f>Tabla1[[#This Row],[Precio U. Costo]]*1.4</f>
        <v>128.79999999999998</v>
      </c>
      <c r="P18" s="92">
        <f>Tabla1[[#This Row],[Precio U. Costo]]*1.45</f>
        <v>133.4</v>
      </c>
      <c r="Q18" s="92">
        <f>Tabla1[[#This Row],[Precio U. Costo]]*1.5</f>
        <v>138</v>
      </c>
      <c r="R18" s="100" t="e">
        <f>VLOOKUP(Tabla1[[#This Row],[Item]],Tabla13[],6,)</f>
        <v>#N/A</v>
      </c>
      <c r="S18" s="93" t="e">
        <f>Tabla1[[#This Row],[Cantidad en Existencia registradas]]-Tabla1[[#This Row],[Cantidad vendida
dd/mm/aaaa]]</f>
        <v>#N/A</v>
      </c>
      <c r="T18" s="93" t="e">
        <f>Tabla1[[#This Row],[Cantidad vendida
dd/mm/aaaa]]+#REF!</f>
        <v>#N/A</v>
      </c>
      <c r="U18" s="93" t="e">
        <f>Tabla1[[#This Row],[Existencia
dd/mm/aaaa2]]+#REF!</f>
        <v>#N/A</v>
      </c>
    </row>
    <row r="19" spans="1:21" s="69" customFormat="1" ht="14.45" hidden="1" customHeight="1" x14ac:dyDescent="0.25">
      <c r="A19" s="99" t="s">
        <v>548</v>
      </c>
      <c r="B19" s="94" t="s">
        <v>1</v>
      </c>
      <c r="C19" s="94" t="s">
        <v>117</v>
      </c>
      <c r="D19" s="91" t="s">
        <v>32</v>
      </c>
      <c r="E19" s="212">
        <v>0</v>
      </c>
      <c r="F19" s="127">
        <v>89</v>
      </c>
      <c r="G19" s="92">
        <f>Tabla1[[#This Row],[Precio U. Costo]]*1.05</f>
        <v>93.45</v>
      </c>
      <c r="H19" s="92">
        <f>Tabla1[[#This Row],[Precio U. Costo]]*1.08</f>
        <v>96.12</v>
      </c>
      <c r="I19" s="92">
        <f>Tabla1[[#This Row],[Precio U. Costo]]*1.1</f>
        <v>97.9</v>
      </c>
      <c r="J19" s="92">
        <f>Tabla1[[#This Row],[Precio U. Costo]]*1.15</f>
        <v>102.35</v>
      </c>
      <c r="K19" s="92">
        <f>Tabla1[[#This Row],[Precio U. Costo]]*1.2</f>
        <v>106.8</v>
      </c>
      <c r="L19" s="92">
        <f>Tabla1[[#This Row],[Precio U. Costo]]*1.25</f>
        <v>111.25</v>
      </c>
      <c r="M19" s="92">
        <f>Tabla1[[#This Row],[Precio U. Costo]]*1.3</f>
        <v>115.7</v>
      </c>
      <c r="N19" s="92">
        <f>Tabla1[[#This Row],[Precio U. Costo]]*1.35</f>
        <v>120.15</v>
      </c>
      <c r="O19" s="92">
        <f>Tabla1[[#This Row],[Precio U. Costo]]*1.4</f>
        <v>124.6</v>
      </c>
      <c r="P19" s="92">
        <f>Tabla1[[#This Row],[Precio U. Costo]]*1.45</f>
        <v>129.04999999999998</v>
      </c>
      <c r="Q19" s="92">
        <f>Tabla1[[#This Row],[Precio U. Costo]]*1.5</f>
        <v>133.5</v>
      </c>
      <c r="R19" s="100" t="e">
        <f>VLOOKUP(Tabla1[[#This Row],[Item]],Tabla13[],6,)</f>
        <v>#N/A</v>
      </c>
      <c r="S19" s="93" t="e">
        <f>Tabla1[[#This Row],[Cantidad en Existencia registradas]]-Tabla1[[#This Row],[Cantidad vendida
dd/mm/aaaa]]</f>
        <v>#N/A</v>
      </c>
      <c r="T19" s="93" t="e">
        <f>Tabla1[[#This Row],[Cantidad vendida
dd/mm/aaaa]]+#REF!</f>
        <v>#N/A</v>
      </c>
      <c r="U19" s="93" t="e">
        <f>Tabla1[[#This Row],[Existencia
dd/mm/aaaa2]]+#REF!</f>
        <v>#N/A</v>
      </c>
    </row>
    <row r="20" spans="1:21" s="69" customFormat="1" ht="14.45" hidden="1" customHeight="1" x14ac:dyDescent="0.25">
      <c r="A20" s="99"/>
      <c r="B20" s="94" t="s">
        <v>1</v>
      </c>
      <c r="C20" s="94" t="s">
        <v>966</v>
      </c>
      <c r="D20" s="91" t="s">
        <v>32</v>
      </c>
      <c r="E20" s="232">
        <v>17</v>
      </c>
      <c r="F20" s="231">
        <v>80.62</v>
      </c>
      <c r="G20" s="92">
        <f>Tabla1[[#This Row],[Precio U. Costo]]*1.05</f>
        <v>84.65100000000001</v>
      </c>
      <c r="H20" s="92">
        <f>Tabla1[[#This Row],[Precio U. Costo]]*1.08</f>
        <v>87.069600000000008</v>
      </c>
      <c r="I20" s="92">
        <f>Tabla1[[#This Row],[Precio U. Costo]]*1.1</f>
        <v>88.682000000000016</v>
      </c>
      <c r="J20" s="92">
        <f>Tabla1[[#This Row],[Precio U. Costo]]*1.15</f>
        <v>92.712999999999994</v>
      </c>
      <c r="K20" s="92">
        <f>Tabla1[[#This Row],[Precio U. Costo]]*1.2</f>
        <v>96.744</v>
      </c>
      <c r="L20" s="92">
        <f>Tabla1[[#This Row],[Precio U. Costo]]*1.25</f>
        <v>100.77500000000001</v>
      </c>
      <c r="M20" s="92">
        <f>Tabla1[[#This Row],[Precio U. Costo]]*1.3</f>
        <v>104.80600000000001</v>
      </c>
      <c r="N20" s="92">
        <f>Tabla1[[#This Row],[Precio U. Costo]]*1.35</f>
        <v>108.83700000000002</v>
      </c>
      <c r="O20" s="92">
        <f>Tabla1[[#This Row],[Precio U. Costo]]*1.4</f>
        <v>112.86799999999999</v>
      </c>
      <c r="P20" s="92">
        <f>Tabla1[[#This Row],[Precio U. Costo]]*1.45</f>
        <v>116.899</v>
      </c>
      <c r="Q20" s="92">
        <f>Tabla1[[#This Row],[Precio U. Costo]]*1.5</f>
        <v>120.93</v>
      </c>
      <c r="R20" s="100" t="e">
        <f>VLOOKUP(Tabla1[[#This Row],[Item]],Tabla13[],6,)</f>
        <v>#N/A</v>
      </c>
      <c r="S20" s="93" t="e">
        <f>Tabla1[[#This Row],[Cantidad en Existencia registradas]]-Tabla1[[#This Row],[Cantidad vendida
dd/mm/aaaa]]</f>
        <v>#N/A</v>
      </c>
      <c r="T20" s="93" t="e">
        <f>Tabla1[[#This Row],[Cantidad vendida
dd/mm/aaaa]]+#REF!</f>
        <v>#N/A</v>
      </c>
      <c r="U20" s="93" t="e">
        <f>Tabla1[[#This Row],[Existencia
dd/mm/aaaa2]]+#REF!</f>
        <v>#N/A</v>
      </c>
    </row>
    <row r="21" spans="1:21" s="69" customFormat="1" ht="14.45" customHeight="1" x14ac:dyDescent="0.25">
      <c r="A21" s="141"/>
      <c r="B21" s="93" t="s">
        <v>141</v>
      </c>
      <c r="C21" s="154" t="s">
        <v>941</v>
      </c>
      <c r="D21" s="93" t="s">
        <v>32</v>
      </c>
      <c r="E21" s="247">
        <v>0</v>
      </c>
      <c r="F21" s="151">
        <v>166</v>
      </c>
      <c r="G21" s="200">
        <f>Tabla1[[#This Row],[Precio U. Costo]]*1.05</f>
        <v>174.3</v>
      </c>
      <c r="H21" s="200">
        <f>Tabla1[[#This Row],[Precio U. Costo]]*1.08</f>
        <v>179.28</v>
      </c>
      <c r="I21" s="200">
        <f>Tabla1[[#This Row],[Precio U. Costo]]*1.1</f>
        <v>182.60000000000002</v>
      </c>
      <c r="J21" s="200">
        <f>Tabla1[[#This Row],[Precio U. Costo]]*1.15</f>
        <v>190.89999999999998</v>
      </c>
      <c r="K21" s="200">
        <f>Tabla1[[#This Row],[Precio U. Costo]]*1.2</f>
        <v>199.2</v>
      </c>
      <c r="L21" s="200">
        <f>Tabla1[[#This Row],[Precio U. Costo]]*1.25</f>
        <v>207.5</v>
      </c>
      <c r="M21" s="150">
        <f>Tabla1[[#This Row],[Precio U. Costo]]*1.3</f>
        <v>215.8</v>
      </c>
      <c r="N21" s="150">
        <f>Tabla1[[#This Row],[Precio U. Costo]]*1.35</f>
        <v>224.10000000000002</v>
      </c>
      <c r="O21" s="150">
        <f>Tabla1[[#This Row],[Precio U. Costo]]*1.4</f>
        <v>232.39999999999998</v>
      </c>
      <c r="P21" s="200">
        <f>Tabla1[[#This Row],[Precio U. Costo]]*1.45</f>
        <v>240.7</v>
      </c>
      <c r="Q21" s="200">
        <f>Tabla1[[#This Row],[Precio U. Costo]]*1.5</f>
        <v>249</v>
      </c>
      <c r="R21" s="100" t="e">
        <f>VLOOKUP(Tabla1[[#This Row],[Item]],Tabla13[],6,)</f>
        <v>#N/A</v>
      </c>
      <c r="S21" s="140" t="e">
        <f>Tabla1[[#This Row],[Cantidad en Existencia registradas]]-Tabla1[[#This Row],[Cantidad vendida
dd/mm/aaaa]]</f>
        <v>#N/A</v>
      </c>
      <c r="T21" s="153" t="e">
        <f>Tabla1[[#This Row],[Cantidad vendida
dd/mm/aaaa]]+#REF!</f>
        <v>#N/A</v>
      </c>
      <c r="U21" s="153" t="e">
        <f>Tabla1[[#This Row],[Existencia
dd/mm/aaaa2]]+#REF!</f>
        <v>#N/A</v>
      </c>
    </row>
    <row r="22" spans="1:21" s="69" customFormat="1" ht="14.45" hidden="1" customHeight="1" x14ac:dyDescent="0.25">
      <c r="A22" s="99" t="s">
        <v>547</v>
      </c>
      <c r="B22" s="94" t="s">
        <v>1</v>
      </c>
      <c r="C22" s="94" t="s">
        <v>119</v>
      </c>
      <c r="D22" s="91" t="s">
        <v>32</v>
      </c>
      <c r="E22" s="212">
        <v>0</v>
      </c>
      <c r="F22" s="127">
        <v>38</v>
      </c>
      <c r="G22" s="92">
        <f>Tabla1[[#This Row],[Precio U. Costo]]*1.05</f>
        <v>39.9</v>
      </c>
      <c r="H22" s="92">
        <f>Tabla1[[#This Row],[Precio U. Costo]]*1.08</f>
        <v>41.040000000000006</v>
      </c>
      <c r="I22" s="92">
        <f>Tabla1[[#This Row],[Precio U. Costo]]*1.1</f>
        <v>41.800000000000004</v>
      </c>
      <c r="J22" s="92">
        <f>Tabla1[[#This Row],[Precio U. Costo]]*1.15</f>
        <v>43.699999999999996</v>
      </c>
      <c r="K22" s="92">
        <f>Tabla1[[#This Row],[Precio U. Costo]]*1.2</f>
        <v>45.6</v>
      </c>
      <c r="L22" s="92">
        <f>Tabla1[[#This Row],[Precio U. Costo]]*1.25</f>
        <v>47.5</v>
      </c>
      <c r="M22" s="92">
        <f>Tabla1[[#This Row],[Precio U. Costo]]*1.3</f>
        <v>49.4</v>
      </c>
      <c r="N22" s="92">
        <f>Tabla1[[#This Row],[Precio U. Costo]]*1.35</f>
        <v>51.300000000000004</v>
      </c>
      <c r="O22" s="92">
        <f>Tabla1[[#This Row],[Precio U. Costo]]*1.4</f>
        <v>53.199999999999996</v>
      </c>
      <c r="P22" s="92">
        <f>Tabla1[[#This Row],[Precio U. Costo]]*1.45</f>
        <v>55.1</v>
      </c>
      <c r="Q22" s="92">
        <f>Tabla1[[#This Row],[Precio U. Costo]]*1.5</f>
        <v>57</v>
      </c>
      <c r="R22" s="100" t="e">
        <f>VLOOKUP(Tabla1[[#This Row],[Item]],Tabla13[],6,)</f>
        <v>#N/A</v>
      </c>
      <c r="S22" s="93" t="e">
        <f>Tabla1[[#This Row],[Cantidad en Existencia registradas]]-Tabla1[[#This Row],[Cantidad vendida
dd/mm/aaaa]]</f>
        <v>#N/A</v>
      </c>
      <c r="T22" s="93" t="e">
        <f>Tabla1[[#This Row],[Cantidad vendida
dd/mm/aaaa]]+#REF!</f>
        <v>#N/A</v>
      </c>
      <c r="U22" s="93" t="e">
        <f>Tabla1[[#This Row],[Existencia
dd/mm/aaaa2]]+#REF!</f>
        <v>#N/A</v>
      </c>
    </row>
    <row r="23" spans="1:21" s="69" customFormat="1" ht="14.45" hidden="1" customHeight="1" x14ac:dyDescent="0.25">
      <c r="A23" s="99" t="s">
        <v>546</v>
      </c>
      <c r="B23" s="94" t="s">
        <v>1</v>
      </c>
      <c r="C23" s="94" t="s">
        <v>757</v>
      </c>
      <c r="D23" s="91" t="s">
        <v>32</v>
      </c>
      <c r="E23" s="232">
        <v>0</v>
      </c>
      <c r="F23" s="231">
        <v>134</v>
      </c>
      <c r="G23" s="92">
        <f>Tabla1[[#This Row],[Precio U. Costo]]*1.05</f>
        <v>140.70000000000002</v>
      </c>
      <c r="H23" s="92">
        <f>Tabla1[[#This Row],[Precio U. Costo]]*1.08</f>
        <v>144.72</v>
      </c>
      <c r="I23" s="92">
        <f>Tabla1[[#This Row],[Precio U. Costo]]*1.1</f>
        <v>147.4</v>
      </c>
      <c r="J23" s="92">
        <f>Tabla1[[#This Row],[Precio U. Costo]]*1.15</f>
        <v>154.1</v>
      </c>
      <c r="K23" s="92">
        <f>Tabla1[[#This Row],[Precio U. Costo]]*1.2</f>
        <v>160.79999999999998</v>
      </c>
      <c r="L23" s="92">
        <f>Tabla1[[#This Row],[Precio U. Costo]]*1.25</f>
        <v>167.5</v>
      </c>
      <c r="M23" s="92">
        <f>Tabla1[[#This Row],[Precio U. Costo]]*1.3</f>
        <v>174.20000000000002</v>
      </c>
      <c r="N23" s="92">
        <f>Tabla1[[#This Row],[Precio U. Costo]]*1.35</f>
        <v>180.9</v>
      </c>
      <c r="O23" s="92">
        <f>Tabla1[[#This Row],[Precio U. Costo]]*1.4</f>
        <v>187.6</v>
      </c>
      <c r="P23" s="92">
        <f>Tabla1[[#This Row],[Precio U. Costo]]*1.45</f>
        <v>194.29999999999998</v>
      </c>
      <c r="Q23" s="92">
        <f>Tabla1[[#This Row],[Precio U. Costo]]*1.5</f>
        <v>201</v>
      </c>
      <c r="R23" s="100" t="e">
        <f>VLOOKUP(Tabla1[[#This Row],[Item]],Tabla13[],6,)</f>
        <v>#N/A</v>
      </c>
      <c r="S23" s="93" t="e">
        <f>Tabla1[[#This Row],[Cantidad en Existencia registradas]]-Tabla1[[#This Row],[Cantidad vendida
dd/mm/aaaa]]</f>
        <v>#N/A</v>
      </c>
      <c r="T23" s="93" t="e">
        <f>Tabla1[[#This Row],[Cantidad vendida
dd/mm/aaaa]]+#REF!</f>
        <v>#N/A</v>
      </c>
      <c r="U23" s="93" t="e">
        <f>Tabla1[[#This Row],[Existencia
dd/mm/aaaa2]]+#REF!</f>
        <v>#N/A</v>
      </c>
    </row>
    <row r="24" spans="1:21" s="69" customFormat="1" ht="14.45" hidden="1" customHeight="1" x14ac:dyDescent="0.25">
      <c r="A24" s="99" t="s">
        <v>545</v>
      </c>
      <c r="B24" s="94" t="s">
        <v>1</v>
      </c>
      <c r="C24" s="94" t="s">
        <v>250</v>
      </c>
      <c r="D24" s="91" t="s">
        <v>32</v>
      </c>
      <c r="E24" s="222"/>
      <c r="F24" s="161">
        <f>69.4956*1.15</f>
        <v>79.919939999999983</v>
      </c>
      <c r="G24" s="92">
        <f>Tabla1[[#This Row],[Precio U. Costo]]*1.05</f>
        <v>83.915936999999985</v>
      </c>
      <c r="H24" s="92">
        <f>Tabla1[[#This Row],[Precio U. Costo]]*1.08</f>
        <v>86.31353519999999</v>
      </c>
      <c r="I24" s="92">
        <f>Tabla1[[#This Row],[Precio U. Costo]]*1.1</f>
        <v>87.911933999999988</v>
      </c>
      <c r="J24" s="92">
        <f>Tabla1[[#This Row],[Precio U. Costo]]*1.15</f>
        <v>91.907930999999977</v>
      </c>
      <c r="K24" s="92">
        <f>Tabla1[[#This Row],[Precio U. Costo]]*1.2</f>
        <v>95.903927999999979</v>
      </c>
      <c r="L24" s="92">
        <f>Tabla1[[#This Row],[Precio U. Costo]]*1.25</f>
        <v>99.899924999999982</v>
      </c>
      <c r="M24" s="92">
        <f>Tabla1[[#This Row],[Precio U. Costo]]*1.3</f>
        <v>103.89592199999998</v>
      </c>
      <c r="N24" s="92">
        <f>Tabla1[[#This Row],[Precio U. Costo]]*1.35</f>
        <v>107.89191899999999</v>
      </c>
      <c r="O24" s="92">
        <f>Tabla1[[#This Row],[Precio U. Costo]]*1.4</f>
        <v>111.88791599999998</v>
      </c>
      <c r="P24" s="92">
        <f>Tabla1[[#This Row],[Precio U. Costo]]*1.45</f>
        <v>115.88391299999998</v>
      </c>
      <c r="Q24" s="92">
        <f>Tabla1[[#This Row],[Precio U. Costo]]*1.5</f>
        <v>119.87990999999997</v>
      </c>
      <c r="R24" s="100" t="e">
        <f>VLOOKUP(Tabla1[[#This Row],[Item]],Tabla13[],6,)</f>
        <v>#N/A</v>
      </c>
      <c r="S24" s="93" t="e">
        <f>Tabla1[[#This Row],[Cantidad en Existencia registradas]]-Tabla1[[#This Row],[Cantidad vendida
dd/mm/aaaa]]</f>
        <v>#N/A</v>
      </c>
      <c r="T24" s="93" t="e">
        <f>Tabla1[[#This Row],[Cantidad vendida
dd/mm/aaaa]]+#REF!</f>
        <v>#N/A</v>
      </c>
      <c r="U24" s="93" t="e">
        <f>Tabla1[[#This Row],[Existencia
dd/mm/aaaa2]]+#REF!</f>
        <v>#N/A</v>
      </c>
    </row>
    <row r="25" spans="1:21" s="69" customFormat="1" ht="14.25" hidden="1" customHeight="1" x14ac:dyDescent="0.25">
      <c r="A25" s="99" t="s">
        <v>544</v>
      </c>
      <c r="B25" s="94" t="s">
        <v>1</v>
      </c>
      <c r="C25" s="94" t="s">
        <v>120</v>
      </c>
      <c r="D25" s="91" t="s">
        <v>32</v>
      </c>
      <c r="E25" s="212">
        <v>0</v>
      </c>
      <c r="F25" s="127">
        <v>80</v>
      </c>
      <c r="G25" s="92">
        <f>Tabla1[[#This Row],[Precio U. Costo]]*1.05</f>
        <v>84</v>
      </c>
      <c r="H25" s="92">
        <f>Tabla1[[#This Row],[Precio U. Costo]]*1.08</f>
        <v>86.4</v>
      </c>
      <c r="I25" s="92">
        <f>Tabla1[[#This Row],[Precio U. Costo]]*1.1</f>
        <v>88</v>
      </c>
      <c r="J25" s="92">
        <f>Tabla1[[#This Row],[Precio U. Costo]]*1.15</f>
        <v>92</v>
      </c>
      <c r="K25" s="92">
        <f>Tabla1[[#This Row],[Precio U. Costo]]*1.2</f>
        <v>96</v>
      </c>
      <c r="L25" s="92">
        <f>Tabla1[[#This Row],[Precio U. Costo]]*1.25</f>
        <v>100</v>
      </c>
      <c r="M25" s="92">
        <f>Tabla1[[#This Row],[Precio U. Costo]]*1.3</f>
        <v>104</v>
      </c>
      <c r="N25" s="92">
        <f>Tabla1[[#This Row],[Precio U. Costo]]*1.35</f>
        <v>108</v>
      </c>
      <c r="O25" s="92">
        <f>Tabla1[[#This Row],[Precio U. Costo]]*1.4</f>
        <v>112</v>
      </c>
      <c r="P25" s="92">
        <f>Tabla1[[#This Row],[Precio U. Costo]]*1.45</f>
        <v>116</v>
      </c>
      <c r="Q25" s="92">
        <f>Tabla1[[#This Row],[Precio U. Costo]]*1.5</f>
        <v>120</v>
      </c>
      <c r="R25" s="100" t="e">
        <f>VLOOKUP(Tabla1[[#This Row],[Item]],Tabla13[],6,)</f>
        <v>#N/A</v>
      </c>
      <c r="S25" s="93" t="e">
        <f>Tabla1[[#This Row],[Cantidad en Existencia registradas]]-Tabla1[[#This Row],[Cantidad vendida
dd/mm/aaaa]]</f>
        <v>#N/A</v>
      </c>
      <c r="T25" s="93" t="e">
        <f>Tabla1[[#This Row],[Cantidad vendida
dd/mm/aaaa]]+#REF!</f>
        <v>#N/A</v>
      </c>
      <c r="U25" s="93" t="e">
        <f>Tabla1[[#This Row],[Existencia
dd/mm/aaaa2]]+#REF!</f>
        <v>#N/A</v>
      </c>
    </row>
    <row r="26" spans="1:21" s="69" customFormat="1" ht="14.45" hidden="1" customHeight="1" x14ac:dyDescent="0.25">
      <c r="A26" s="99" t="s">
        <v>617</v>
      </c>
      <c r="B26" s="94" t="s">
        <v>196</v>
      </c>
      <c r="C26" s="91" t="s">
        <v>935</v>
      </c>
      <c r="D26" s="91" t="s">
        <v>32</v>
      </c>
      <c r="E26" s="213">
        <v>3</v>
      </c>
      <c r="F26" s="162">
        <v>399</v>
      </c>
      <c r="G26" s="125">
        <f>Tabla1[[#This Row],[Precio U. Costo]]*1.05</f>
        <v>418.95000000000005</v>
      </c>
      <c r="H26" s="125">
        <f>Tabla1[[#This Row],[Precio U. Costo]]*1.08</f>
        <v>430.92</v>
      </c>
      <c r="I26" s="125">
        <f>Tabla1[[#This Row],[Precio U. Costo]]*1.1</f>
        <v>438.90000000000003</v>
      </c>
      <c r="J26" s="125">
        <f>Tabla1[[#This Row],[Precio U. Costo]]*1.15</f>
        <v>458.84999999999997</v>
      </c>
      <c r="K26" s="125">
        <f>Tabla1[[#This Row],[Precio U. Costo]]*1.2</f>
        <v>478.79999999999995</v>
      </c>
      <c r="L26" s="125">
        <f>Tabla1[[#This Row],[Precio U. Costo]]*1.25</f>
        <v>498.75</v>
      </c>
      <c r="M26" s="92">
        <f>Tabla1[[#This Row],[Precio U. Costo]]*1.3</f>
        <v>518.70000000000005</v>
      </c>
      <c r="N26" s="92">
        <f>Tabla1[[#This Row],[Precio U. Costo]]*1.35</f>
        <v>538.65000000000009</v>
      </c>
      <c r="O26" s="92">
        <f>Tabla1[[#This Row],[Precio U. Costo]]*1.4</f>
        <v>558.59999999999991</v>
      </c>
      <c r="P26" s="92">
        <f>Tabla1[[#This Row],[Precio U. Costo]]*1.45</f>
        <v>578.54999999999995</v>
      </c>
      <c r="Q26" s="125">
        <f>Tabla1[[#This Row],[Precio U. Costo]]*1.5</f>
        <v>598.5</v>
      </c>
      <c r="R26" s="100" t="e">
        <f>VLOOKUP(Tabla1[[#This Row],[Item]],Tabla13[],6,)</f>
        <v>#N/A</v>
      </c>
      <c r="S26" s="93" t="e">
        <f>Tabla1[[#This Row],[Cantidad en Existencia registradas]]-Tabla1[[#This Row],[Cantidad vendida
dd/mm/aaaa]]</f>
        <v>#N/A</v>
      </c>
      <c r="T26" s="93" t="e">
        <f>Tabla1[[#This Row],[Cantidad vendida
dd/mm/aaaa]]+#REF!</f>
        <v>#N/A</v>
      </c>
      <c r="U26" s="93" t="e">
        <f>Tabla1[[#This Row],[Existencia
dd/mm/aaaa2]]+#REF!</f>
        <v>#N/A</v>
      </c>
    </row>
    <row r="27" spans="1:21" s="69" customFormat="1" ht="14.45" customHeight="1" x14ac:dyDescent="0.25">
      <c r="A27" s="99" t="s">
        <v>846</v>
      </c>
      <c r="B27" s="94" t="s">
        <v>141</v>
      </c>
      <c r="C27" s="94" t="s">
        <v>763</v>
      </c>
      <c r="D27" s="91" t="s">
        <v>32</v>
      </c>
      <c r="E27" s="241">
        <v>4</v>
      </c>
      <c r="F27" s="127">
        <v>257.23</v>
      </c>
      <c r="G27" s="92">
        <f>Tabla1[[#This Row],[Precio U. Costo]]*1.05</f>
        <v>270.09150000000005</v>
      </c>
      <c r="H27" s="92">
        <f>Tabla1[[#This Row],[Precio U. Costo]]*1.08</f>
        <v>277.80840000000006</v>
      </c>
      <c r="I27" s="92">
        <f>Tabla1[[#This Row],[Precio U. Costo]]*1.1</f>
        <v>282.95300000000003</v>
      </c>
      <c r="J27" s="92">
        <f>Tabla1[[#This Row],[Precio U. Costo]]*1.15</f>
        <v>295.81450000000001</v>
      </c>
      <c r="K27" s="92">
        <f>Tabla1[[#This Row],[Precio U. Costo]]*1.2</f>
        <v>308.67599999999999</v>
      </c>
      <c r="L27" s="92">
        <f>Tabla1[[#This Row],[Precio U. Costo]]*1.25</f>
        <v>321.53750000000002</v>
      </c>
      <c r="M27" s="92">
        <f>Tabla1[[#This Row],[Precio U. Costo]]*1.3</f>
        <v>334.39900000000006</v>
      </c>
      <c r="N27" s="92">
        <f>Tabla1[[#This Row],[Precio U. Costo]]*1.35</f>
        <v>347.26050000000004</v>
      </c>
      <c r="O27" s="92">
        <f>Tabla1[[#This Row],[Precio U. Costo]]*1.4</f>
        <v>360.12200000000001</v>
      </c>
      <c r="P27" s="92">
        <f>Tabla1[[#This Row],[Precio U. Costo]]*1.45</f>
        <v>372.98349999999999</v>
      </c>
      <c r="Q27" s="92">
        <f>Tabla1[[#This Row],[Precio U. Costo]]*1.5</f>
        <v>385.84500000000003</v>
      </c>
      <c r="R27" s="100" t="e">
        <f>VLOOKUP(Tabla1[[#This Row],[Item]],Tabla13[],6,)</f>
        <v>#N/A</v>
      </c>
      <c r="S27" s="93" t="e">
        <f>Tabla1[[#This Row],[Cantidad en Existencia registradas]]-Tabla1[[#This Row],[Cantidad vendida
dd/mm/aaaa]]</f>
        <v>#N/A</v>
      </c>
      <c r="T27" s="93" t="e">
        <f>Tabla1[[#This Row],[Cantidad vendida
dd/mm/aaaa]]+#REF!</f>
        <v>#N/A</v>
      </c>
      <c r="U27" s="93" t="e">
        <f>Tabla1[[#This Row],[Existencia
dd/mm/aaaa2]]+#REF!</f>
        <v>#N/A</v>
      </c>
    </row>
    <row r="28" spans="1:21" s="69" customFormat="1" ht="14.45" customHeight="1" x14ac:dyDescent="0.25">
      <c r="A28" s="99" t="s">
        <v>828</v>
      </c>
      <c r="B28" s="94" t="s">
        <v>141</v>
      </c>
      <c r="C28" s="94" t="s">
        <v>713</v>
      </c>
      <c r="D28" s="91" t="s">
        <v>32</v>
      </c>
      <c r="E28" s="212">
        <v>2</v>
      </c>
      <c r="F28" s="127">
        <v>370</v>
      </c>
      <c r="G28" s="92">
        <f>Tabla1[[#This Row],[Precio U. Costo]]*1.05</f>
        <v>388.5</v>
      </c>
      <c r="H28" s="92">
        <f>Tabla1[[#This Row],[Precio U. Costo]]*1.08</f>
        <v>399.6</v>
      </c>
      <c r="I28" s="92">
        <f>Tabla1[[#This Row],[Precio U. Costo]]*1.1</f>
        <v>407.00000000000006</v>
      </c>
      <c r="J28" s="92">
        <f>Tabla1[[#This Row],[Precio U. Costo]]*1.15</f>
        <v>425.49999999999994</v>
      </c>
      <c r="K28" s="92">
        <f>Tabla1[[#This Row],[Precio U. Costo]]*1.2</f>
        <v>444</v>
      </c>
      <c r="L28" s="92">
        <f>Tabla1[[#This Row],[Precio U. Costo]]*1.25</f>
        <v>462.5</v>
      </c>
      <c r="M28" s="92">
        <f>Tabla1[[#This Row],[Precio U. Costo]]*1.3</f>
        <v>481</v>
      </c>
      <c r="N28" s="92">
        <f>Tabla1[[#This Row],[Precio U. Costo]]*1.35</f>
        <v>499.50000000000006</v>
      </c>
      <c r="O28" s="92">
        <f>Tabla1[[#This Row],[Precio U. Costo]]*1.4</f>
        <v>518</v>
      </c>
      <c r="P28" s="92">
        <f>Tabla1[[#This Row],[Precio U. Costo]]*1.45</f>
        <v>536.5</v>
      </c>
      <c r="Q28" s="92">
        <f>Tabla1[[#This Row],[Precio U. Costo]]*1.5</f>
        <v>555</v>
      </c>
      <c r="R28" s="100" t="e">
        <f>VLOOKUP(Tabla1[[#This Row],[Item]],Tabla13[],6,)</f>
        <v>#N/A</v>
      </c>
      <c r="S28" s="93" t="e">
        <f>Tabla1[[#This Row],[Cantidad en Existencia registradas]]-Tabla1[[#This Row],[Cantidad vendida
dd/mm/aaaa]]</f>
        <v>#N/A</v>
      </c>
      <c r="T28" s="93" t="e">
        <f>Tabla1[[#This Row],[Cantidad vendida
dd/mm/aaaa]]+#REF!</f>
        <v>#N/A</v>
      </c>
      <c r="U28" s="93" t="e">
        <f>Tabla1[[#This Row],[Existencia
dd/mm/aaaa2]]+#REF!</f>
        <v>#N/A</v>
      </c>
    </row>
    <row r="29" spans="1:21" s="69" customFormat="1" ht="14.45" customHeight="1" x14ac:dyDescent="0.25">
      <c r="A29" s="99" t="s">
        <v>827</v>
      </c>
      <c r="B29" s="94" t="s">
        <v>141</v>
      </c>
      <c r="C29" s="94" t="s">
        <v>1040</v>
      </c>
      <c r="D29" s="91" t="s">
        <v>32</v>
      </c>
      <c r="E29" s="212">
        <v>1</v>
      </c>
      <c r="F29" s="234">
        <v>446.9</v>
      </c>
      <c r="G29" s="92">
        <f>Tabla1[[#This Row],[Precio U. Costo]]*1.05</f>
        <v>469.245</v>
      </c>
      <c r="H29" s="92">
        <f>Tabla1[[#This Row],[Precio U. Costo]]*1.08</f>
        <v>482.65199999999999</v>
      </c>
      <c r="I29" s="92">
        <f>Tabla1[[#This Row],[Precio U. Costo]]*1.1</f>
        <v>491.59000000000003</v>
      </c>
      <c r="J29" s="92">
        <f>Tabla1[[#This Row],[Precio U. Costo]]*1.15</f>
        <v>513.93499999999995</v>
      </c>
      <c r="K29" s="92">
        <f>Tabla1[[#This Row],[Precio U. Costo]]*1.2</f>
        <v>536.28</v>
      </c>
      <c r="L29" s="92">
        <f>Tabla1[[#This Row],[Precio U. Costo]]*1.25</f>
        <v>558.625</v>
      </c>
      <c r="M29" s="92">
        <f>Tabla1[[#This Row],[Precio U. Costo]]*1.3</f>
        <v>580.97</v>
      </c>
      <c r="N29" s="92">
        <f>Tabla1[[#This Row],[Precio U. Costo]]*1.35</f>
        <v>603.31500000000005</v>
      </c>
      <c r="O29" s="92">
        <f>Tabla1[[#This Row],[Precio U. Costo]]*1.4</f>
        <v>625.66</v>
      </c>
      <c r="P29" s="92">
        <f>Tabla1[[#This Row],[Precio U. Costo]]*1.45</f>
        <v>648.005</v>
      </c>
      <c r="Q29" s="92">
        <f>Tabla1[[#This Row],[Precio U. Costo]]*1.5</f>
        <v>670.34999999999991</v>
      </c>
      <c r="R29" s="100" t="e">
        <f>VLOOKUP(Tabla1[[#This Row],[Item]],Tabla13[],6,)</f>
        <v>#N/A</v>
      </c>
      <c r="S29" s="93" t="e">
        <f>Tabla1[[#This Row],[Cantidad en Existencia registradas]]-Tabla1[[#This Row],[Cantidad vendida
dd/mm/aaaa]]</f>
        <v>#N/A</v>
      </c>
      <c r="T29" s="93" t="e">
        <f>Tabla1[[#This Row],[Cantidad vendida
dd/mm/aaaa]]+#REF!</f>
        <v>#N/A</v>
      </c>
      <c r="U29" s="93" t="e">
        <f>Tabla1[[#This Row],[Existencia
dd/mm/aaaa2]]+#REF!</f>
        <v>#N/A</v>
      </c>
    </row>
    <row r="30" spans="1:21" s="69" customFormat="1" ht="14.45" customHeight="1" x14ac:dyDescent="0.25">
      <c r="A30" s="99" t="s">
        <v>826</v>
      </c>
      <c r="B30" s="94" t="s">
        <v>141</v>
      </c>
      <c r="C30" s="94" t="s">
        <v>342</v>
      </c>
      <c r="D30" s="91" t="s">
        <v>32</v>
      </c>
      <c r="E30" s="241">
        <v>5</v>
      </c>
      <c r="F30" s="231">
        <v>267.82</v>
      </c>
      <c r="G30" s="92">
        <f>Tabla1[[#This Row],[Precio U. Costo]]*1.05</f>
        <v>281.21100000000001</v>
      </c>
      <c r="H30" s="92">
        <f>Tabla1[[#This Row],[Precio U. Costo]]*1.08</f>
        <v>289.24560000000002</v>
      </c>
      <c r="I30" s="92">
        <f>Tabla1[[#This Row],[Precio U. Costo]]*1.1</f>
        <v>294.60200000000003</v>
      </c>
      <c r="J30" s="92">
        <f>Tabla1[[#This Row],[Precio U. Costo]]*1.15</f>
        <v>307.99299999999999</v>
      </c>
      <c r="K30" s="92">
        <f>Tabla1[[#This Row],[Precio U. Costo]]*1.2</f>
        <v>321.38399999999996</v>
      </c>
      <c r="L30" s="92">
        <f>Tabla1[[#This Row],[Precio U. Costo]]*1.25</f>
        <v>334.77499999999998</v>
      </c>
      <c r="M30" s="92">
        <f>Tabla1[[#This Row],[Precio U. Costo]]*1.3</f>
        <v>348.166</v>
      </c>
      <c r="N30" s="92">
        <f>Tabla1[[#This Row],[Precio U. Costo]]*1.35</f>
        <v>361.55700000000002</v>
      </c>
      <c r="O30" s="92">
        <f>Tabla1[[#This Row],[Precio U. Costo]]*1.4</f>
        <v>374.94799999999998</v>
      </c>
      <c r="P30" s="92">
        <f>Tabla1[[#This Row],[Precio U. Costo]]*1.45</f>
        <v>388.339</v>
      </c>
      <c r="Q30" s="92">
        <f>Tabla1[[#This Row],[Precio U. Costo]]*1.5</f>
        <v>401.73</v>
      </c>
      <c r="R30" s="100" t="e">
        <f>VLOOKUP(Tabla1[[#This Row],[Item]],Tabla13[],6,)</f>
        <v>#N/A</v>
      </c>
      <c r="S30" s="93" t="e">
        <f>Tabla1[[#This Row],[Cantidad en Existencia registradas]]-Tabla1[[#This Row],[Cantidad vendida
dd/mm/aaaa]]</f>
        <v>#N/A</v>
      </c>
      <c r="T30" s="93" t="e">
        <f>Tabla1[[#This Row],[Cantidad vendida
dd/mm/aaaa]]+#REF!</f>
        <v>#N/A</v>
      </c>
      <c r="U30" s="93" t="e">
        <f>Tabla1[[#This Row],[Existencia
dd/mm/aaaa2]]+#REF!</f>
        <v>#N/A</v>
      </c>
    </row>
    <row r="31" spans="1:21" s="69" customFormat="1" ht="14.45" customHeight="1" x14ac:dyDescent="0.25">
      <c r="A31" s="99"/>
      <c r="B31" s="94" t="s">
        <v>141</v>
      </c>
      <c r="C31" s="94" t="s">
        <v>914</v>
      </c>
      <c r="D31" s="91" t="s">
        <v>32</v>
      </c>
      <c r="E31" s="241">
        <v>18</v>
      </c>
      <c r="F31" s="231">
        <f>409.75*1.15</f>
        <v>471.21249999999998</v>
      </c>
      <c r="G31" s="92">
        <f>Tabla1[[#This Row],[Precio U. Costo]]*1.05</f>
        <v>494.77312499999999</v>
      </c>
      <c r="H31" s="92">
        <f>Tabla1[[#This Row],[Precio U. Costo]]*1.08</f>
        <v>508.90950000000004</v>
      </c>
      <c r="I31" s="92">
        <f>Tabla1[[#This Row],[Precio U. Costo]]*1.1</f>
        <v>518.33375000000001</v>
      </c>
      <c r="J31" s="92">
        <f>Tabla1[[#This Row],[Precio U. Costo]]*1.15</f>
        <v>541.89437499999997</v>
      </c>
      <c r="K31" s="92">
        <f>Tabla1[[#This Row],[Precio U. Costo]]*1.2</f>
        <v>565.45499999999993</v>
      </c>
      <c r="L31" s="92">
        <f>Tabla1[[#This Row],[Precio U. Costo]]*1.25</f>
        <v>589.015625</v>
      </c>
      <c r="M31" s="92">
        <f>Tabla1[[#This Row],[Precio U. Costo]]*1.3</f>
        <v>612.57624999999996</v>
      </c>
      <c r="N31" s="92">
        <f>Tabla1[[#This Row],[Precio U. Costo]]*1.35</f>
        <v>636.13687500000003</v>
      </c>
      <c r="O31" s="92">
        <f>Tabla1[[#This Row],[Precio U. Costo]]*1.4</f>
        <v>659.69749999999988</v>
      </c>
      <c r="P31" s="92">
        <f>Tabla1[[#This Row],[Precio U. Costo]]*1.45</f>
        <v>683.25812499999995</v>
      </c>
      <c r="Q31" s="92">
        <f>Tabla1[[#This Row],[Precio U. Costo]]*1.5</f>
        <v>706.81874999999991</v>
      </c>
      <c r="R31" s="100" t="e">
        <f>VLOOKUP(Tabla1[[#This Row],[Item]],Tabla13[],6,)</f>
        <v>#N/A</v>
      </c>
      <c r="S31" s="93" t="e">
        <f>Tabla1[[#This Row],[Cantidad en Existencia registradas]]-Tabla1[[#This Row],[Cantidad vendida
dd/mm/aaaa]]</f>
        <v>#N/A</v>
      </c>
      <c r="T31" s="93" t="e">
        <f>Tabla1[[#This Row],[Cantidad vendida
dd/mm/aaaa]]+#REF!</f>
        <v>#N/A</v>
      </c>
      <c r="U31" s="93" t="e">
        <f>Tabla1[[#This Row],[Existencia
dd/mm/aaaa2]]+#REF!</f>
        <v>#N/A</v>
      </c>
    </row>
    <row r="32" spans="1:21" s="69" customFormat="1" ht="14.45" customHeight="1" x14ac:dyDescent="0.25">
      <c r="A32" s="99" t="s">
        <v>824</v>
      </c>
      <c r="B32" s="94" t="s">
        <v>141</v>
      </c>
      <c r="C32" s="91" t="s">
        <v>174</v>
      </c>
      <c r="D32" s="91" t="s">
        <v>32</v>
      </c>
      <c r="E32" s="212">
        <v>0</v>
      </c>
      <c r="F32" s="127">
        <v>1085</v>
      </c>
      <c r="G32" s="92">
        <f>Tabla1[[#This Row],[Precio U. Costo]]*1.05</f>
        <v>1139.25</v>
      </c>
      <c r="H32" s="92">
        <f>Tabla1[[#This Row],[Precio U. Costo]]*1.08</f>
        <v>1171.8000000000002</v>
      </c>
      <c r="I32" s="92">
        <f>Tabla1[[#This Row],[Precio U. Costo]]*1.1</f>
        <v>1193.5</v>
      </c>
      <c r="J32" s="92">
        <f>Tabla1[[#This Row],[Precio U. Costo]]*1.15</f>
        <v>1247.75</v>
      </c>
      <c r="K32" s="92">
        <f>Tabla1[[#This Row],[Precio U. Costo]]*1.2</f>
        <v>1302</v>
      </c>
      <c r="L32" s="92">
        <f>Tabla1[[#This Row],[Precio U. Costo]]*1.25</f>
        <v>1356.25</v>
      </c>
      <c r="M32" s="92">
        <f>Tabla1[[#This Row],[Precio U. Costo]]*1.3</f>
        <v>1410.5</v>
      </c>
      <c r="N32" s="92">
        <f>Tabla1[[#This Row],[Precio U. Costo]]*1.35</f>
        <v>1464.75</v>
      </c>
      <c r="O32" s="92">
        <f>Tabla1[[#This Row],[Precio U. Costo]]*1.4</f>
        <v>1519</v>
      </c>
      <c r="P32" s="92">
        <f>Tabla1[[#This Row],[Precio U. Costo]]*1.45</f>
        <v>1573.25</v>
      </c>
      <c r="Q32" s="92">
        <f>Tabla1[[#This Row],[Precio U. Costo]]*1.5</f>
        <v>1627.5</v>
      </c>
      <c r="R32" s="100" t="e">
        <f>VLOOKUP(Tabla1[[#This Row],[Item]],Tabla13[],6,)</f>
        <v>#N/A</v>
      </c>
      <c r="S32" s="93" t="e">
        <f>Tabla1[[#This Row],[Cantidad en Existencia registradas]]-Tabla1[[#This Row],[Cantidad vendida
dd/mm/aaaa]]</f>
        <v>#N/A</v>
      </c>
      <c r="T32" s="93" t="e">
        <f>Tabla1[[#This Row],[Cantidad vendida
dd/mm/aaaa]]+#REF!</f>
        <v>#N/A</v>
      </c>
      <c r="U32" s="93" t="e">
        <f>Tabla1[[#This Row],[Existencia
dd/mm/aaaa2]]+#REF!</f>
        <v>#N/A</v>
      </c>
    </row>
    <row r="33" spans="1:21" s="69" customFormat="1" ht="14.45" customHeight="1" x14ac:dyDescent="0.25">
      <c r="A33" s="99"/>
      <c r="B33" s="94" t="s">
        <v>141</v>
      </c>
      <c r="C33" s="94" t="s">
        <v>913</v>
      </c>
      <c r="D33" s="91" t="s">
        <v>32</v>
      </c>
      <c r="E33" s="241">
        <v>1</v>
      </c>
      <c r="F33" s="161">
        <v>184.92</v>
      </c>
      <c r="G33" s="92">
        <f>Tabla1[[#This Row],[Precio U. Costo]]*1.05</f>
        <v>194.166</v>
      </c>
      <c r="H33" s="92">
        <f>Tabla1[[#This Row],[Precio U. Costo]]*1.08</f>
        <v>199.71360000000001</v>
      </c>
      <c r="I33" s="92">
        <f>Tabla1[[#This Row],[Precio U. Costo]]*1.1</f>
        <v>203.41200000000001</v>
      </c>
      <c r="J33" s="92">
        <f>Tabla1[[#This Row],[Precio U. Costo]]*1.15</f>
        <v>212.65799999999996</v>
      </c>
      <c r="K33" s="92">
        <f>Tabla1[[#This Row],[Precio U. Costo]]*1.2</f>
        <v>221.90399999999997</v>
      </c>
      <c r="L33" s="92">
        <f>Tabla1[[#This Row],[Precio U. Costo]]*1.25</f>
        <v>231.14999999999998</v>
      </c>
      <c r="M33" s="92">
        <f>Tabla1[[#This Row],[Precio U. Costo]]*1.3</f>
        <v>240.39599999999999</v>
      </c>
      <c r="N33" s="92">
        <f>Tabla1[[#This Row],[Precio U. Costo]]*1.35</f>
        <v>249.642</v>
      </c>
      <c r="O33" s="92">
        <f>Tabla1[[#This Row],[Precio U. Costo]]*1.4</f>
        <v>258.88799999999998</v>
      </c>
      <c r="P33" s="92">
        <f>Tabla1[[#This Row],[Precio U. Costo]]*1.45</f>
        <v>268.13399999999996</v>
      </c>
      <c r="Q33" s="92">
        <f>Tabla1[[#This Row],[Precio U. Costo]]*1.5</f>
        <v>277.38</v>
      </c>
      <c r="R33" s="100" t="e">
        <f>VLOOKUP(Tabla1[[#This Row],[Item]],Tabla13[],6,)</f>
        <v>#N/A</v>
      </c>
      <c r="S33" s="93" t="e">
        <f>Tabla1[[#This Row],[Cantidad en Existencia registradas]]-Tabla1[[#This Row],[Cantidad vendida
dd/mm/aaaa]]</f>
        <v>#N/A</v>
      </c>
      <c r="T33" s="93" t="e">
        <f>Tabla1[[#This Row],[Cantidad vendida
dd/mm/aaaa]]+#REF!</f>
        <v>#N/A</v>
      </c>
      <c r="U33" s="93" t="e">
        <f>Tabla1[[#This Row],[Existencia
dd/mm/aaaa2]]+#REF!</f>
        <v>#N/A</v>
      </c>
    </row>
    <row r="34" spans="1:21" s="69" customFormat="1" ht="14.45" hidden="1" customHeight="1" x14ac:dyDescent="0.25">
      <c r="A34" s="164"/>
      <c r="B34" s="93" t="s">
        <v>315</v>
      </c>
      <c r="C34" s="91" t="s">
        <v>940</v>
      </c>
      <c r="D34" s="93" t="s">
        <v>32</v>
      </c>
      <c r="E34" s="240">
        <v>1</v>
      </c>
      <c r="F34" s="252">
        <v>650.76</v>
      </c>
      <c r="G34" s="165">
        <f>Tabla1[[#This Row],[Precio U. Costo]]*1.05</f>
        <v>683.298</v>
      </c>
      <c r="H34" s="165">
        <f>Tabla1[[#This Row],[Precio U. Costo]]*1.08</f>
        <v>702.82080000000008</v>
      </c>
      <c r="I34" s="165">
        <f>Tabla1[[#This Row],[Precio U. Costo]]*1.1</f>
        <v>715.83600000000001</v>
      </c>
      <c r="J34" s="165">
        <f>Tabla1[[#This Row],[Precio U. Costo]]*1.15</f>
        <v>748.37399999999991</v>
      </c>
      <c r="K34" s="165">
        <f>Tabla1[[#This Row],[Precio U. Costo]]*1.2</f>
        <v>780.91199999999992</v>
      </c>
      <c r="L34" s="165">
        <f>Tabla1[[#This Row],[Precio U. Costo]]*1.25</f>
        <v>813.45</v>
      </c>
      <c r="M34" s="166">
        <f>Tabla1[[#This Row],[Precio U. Costo]]*1.3</f>
        <v>845.98800000000006</v>
      </c>
      <c r="N34" s="166">
        <f>Tabla1[[#This Row],[Precio U. Costo]]*1.35</f>
        <v>878.52600000000007</v>
      </c>
      <c r="O34" s="166">
        <f>Tabla1[[#This Row],[Precio U. Costo]]*1.4</f>
        <v>911.06399999999996</v>
      </c>
      <c r="P34" s="165">
        <f>Tabla1[[#This Row],[Precio U. Costo]]*1.45</f>
        <v>943.60199999999998</v>
      </c>
      <c r="Q34" s="165">
        <f>Tabla1[[#This Row],[Precio U. Costo]]*1.5</f>
        <v>976.14</v>
      </c>
      <c r="R34" s="167" t="e">
        <f>VLOOKUP(Tabla1[[#This Row],[Item]],Tabla13[],6,)</f>
        <v>#N/A</v>
      </c>
      <c r="S34" s="168" t="e">
        <f>Tabla1[[#This Row],[Cantidad en Existencia registradas]]-Tabla1[[#This Row],[Cantidad vendida
dd/mm/aaaa]]</f>
        <v>#N/A</v>
      </c>
      <c r="T34" s="169" t="e">
        <f>Tabla1[[#This Row],[Cantidad vendida
dd/mm/aaaa]]+#REF!</f>
        <v>#N/A</v>
      </c>
      <c r="U34" s="169" t="e">
        <f>Tabla1[[#This Row],[Existencia
dd/mm/aaaa2]]+#REF!</f>
        <v>#N/A</v>
      </c>
    </row>
    <row r="35" spans="1:21" s="69" customFormat="1" ht="14.45" customHeight="1" x14ac:dyDescent="0.25">
      <c r="A35" s="99" t="s">
        <v>821</v>
      </c>
      <c r="B35" s="94" t="s">
        <v>141</v>
      </c>
      <c r="C35" s="94" t="s">
        <v>273</v>
      </c>
      <c r="D35" s="91" t="s">
        <v>32</v>
      </c>
      <c r="E35" s="212">
        <v>0</v>
      </c>
      <c r="F35" s="127">
        <v>50.93</v>
      </c>
      <c r="G35" s="92">
        <f>Tabla1[[#This Row],[Precio U. Costo]]*1.05</f>
        <v>53.476500000000001</v>
      </c>
      <c r="H35" s="92">
        <f>Tabla1[[#This Row],[Precio U. Costo]]*1.08</f>
        <v>55.004400000000004</v>
      </c>
      <c r="I35" s="92">
        <f>Tabla1[[#This Row],[Precio U. Costo]]*1.1</f>
        <v>56.023000000000003</v>
      </c>
      <c r="J35" s="92">
        <f>Tabla1[[#This Row],[Precio U. Costo]]*1.15</f>
        <v>58.569499999999998</v>
      </c>
      <c r="K35" s="92">
        <f>Tabla1[[#This Row],[Precio U. Costo]]*1.2</f>
        <v>61.116</v>
      </c>
      <c r="L35" s="92">
        <f>Tabla1[[#This Row],[Precio U. Costo]]*1.25</f>
        <v>63.662500000000001</v>
      </c>
      <c r="M35" s="92">
        <f>Tabla1[[#This Row],[Precio U. Costo]]*1.3</f>
        <v>66.209000000000003</v>
      </c>
      <c r="N35" s="92">
        <f>Tabla1[[#This Row],[Precio U. Costo]]*1.35</f>
        <v>68.755499999999998</v>
      </c>
      <c r="O35" s="92">
        <f>Tabla1[[#This Row],[Precio U. Costo]]*1.4</f>
        <v>71.301999999999992</v>
      </c>
      <c r="P35" s="92">
        <f>Tabla1[[#This Row],[Precio U. Costo]]*1.45</f>
        <v>73.848500000000001</v>
      </c>
      <c r="Q35" s="92">
        <f>Tabla1[[#This Row],[Precio U. Costo]]*1.5</f>
        <v>76.394999999999996</v>
      </c>
      <c r="R35" s="100" t="e">
        <f>VLOOKUP(Tabla1[[#This Row],[Item]],Tabla13[],6,)</f>
        <v>#N/A</v>
      </c>
      <c r="S35" s="93" t="e">
        <f>Tabla1[[#This Row],[Cantidad en Existencia registradas]]-Tabla1[[#This Row],[Cantidad vendida
dd/mm/aaaa]]</f>
        <v>#N/A</v>
      </c>
      <c r="T35" s="93" t="e">
        <f>Tabla1[[#This Row],[Cantidad vendida
dd/mm/aaaa]]+#REF!</f>
        <v>#N/A</v>
      </c>
      <c r="U35" s="93" t="e">
        <f>Tabla1[[#This Row],[Existencia
dd/mm/aaaa2]]+#REF!</f>
        <v>#N/A</v>
      </c>
    </row>
    <row r="36" spans="1:21" s="69" customFormat="1" ht="14.45" customHeight="1" x14ac:dyDescent="0.25">
      <c r="A36" s="99" t="s">
        <v>820</v>
      </c>
      <c r="B36" s="94" t="s">
        <v>141</v>
      </c>
      <c r="C36" s="91" t="s">
        <v>147</v>
      </c>
      <c r="D36" s="91" t="s">
        <v>32</v>
      </c>
      <c r="E36" s="212">
        <v>0</v>
      </c>
      <c r="F36" s="127">
        <v>15680</v>
      </c>
      <c r="G36" s="92">
        <f>Tabla1[[#This Row],[Precio U. Costo]]*1.05</f>
        <v>16464</v>
      </c>
      <c r="H36" s="92">
        <f>Tabla1[[#This Row],[Precio U. Costo]]*1.08</f>
        <v>16934.400000000001</v>
      </c>
      <c r="I36" s="92">
        <f>Tabla1[[#This Row],[Precio U. Costo]]*1.1</f>
        <v>17248</v>
      </c>
      <c r="J36" s="92">
        <f>Tabla1[[#This Row],[Precio U. Costo]]*1.15</f>
        <v>18032</v>
      </c>
      <c r="K36" s="92">
        <f>Tabla1[[#This Row],[Precio U. Costo]]*1.2</f>
        <v>18816</v>
      </c>
      <c r="L36" s="92">
        <f>Tabla1[[#This Row],[Precio U. Costo]]*1.25</f>
        <v>19600</v>
      </c>
      <c r="M36" s="92">
        <f>Tabla1[[#This Row],[Precio U. Costo]]*1.3</f>
        <v>20384</v>
      </c>
      <c r="N36" s="92">
        <f>Tabla1[[#This Row],[Precio U. Costo]]*1.35</f>
        <v>21168</v>
      </c>
      <c r="O36" s="92">
        <f>Tabla1[[#This Row],[Precio U. Costo]]*1.4</f>
        <v>21952</v>
      </c>
      <c r="P36" s="92">
        <f>Tabla1[[#This Row],[Precio U. Costo]]*1.45</f>
        <v>22736</v>
      </c>
      <c r="Q36" s="92">
        <f>Tabla1[[#This Row],[Precio U. Costo]]*1.5</f>
        <v>23520</v>
      </c>
      <c r="R36" s="100" t="e">
        <f>VLOOKUP(Tabla1[[#This Row],[Item]],Tabla13[],6,)</f>
        <v>#N/A</v>
      </c>
      <c r="S36" s="93" t="e">
        <f>Tabla1[[#This Row],[Cantidad en Existencia registradas]]-Tabla1[[#This Row],[Cantidad vendida
dd/mm/aaaa]]</f>
        <v>#N/A</v>
      </c>
      <c r="T36" s="93" t="e">
        <f>Tabla1[[#This Row],[Cantidad vendida
dd/mm/aaaa]]+#REF!</f>
        <v>#N/A</v>
      </c>
      <c r="U36" s="93" t="e">
        <f>Tabla1[[#This Row],[Existencia
dd/mm/aaaa2]]+#REF!</f>
        <v>#N/A</v>
      </c>
    </row>
    <row r="37" spans="1:21" s="69" customFormat="1" ht="14.45" customHeight="1" x14ac:dyDescent="0.25">
      <c r="A37" s="99" t="s">
        <v>817</v>
      </c>
      <c r="B37" s="94" t="s">
        <v>141</v>
      </c>
      <c r="C37" s="94" t="s">
        <v>1047</v>
      </c>
      <c r="D37" s="91" t="s">
        <v>32</v>
      </c>
      <c r="E37" s="241">
        <v>18</v>
      </c>
      <c r="F37" s="231">
        <v>170</v>
      </c>
      <c r="G37" s="92">
        <f>Tabla1[[#This Row],[Precio U. Costo]]*1.05</f>
        <v>178.5</v>
      </c>
      <c r="H37" s="92">
        <f>Tabla1[[#This Row],[Precio U. Costo]]*1.08</f>
        <v>183.60000000000002</v>
      </c>
      <c r="I37" s="92">
        <f>Tabla1[[#This Row],[Precio U. Costo]]*1.1</f>
        <v>187.00000000000003</v>
      </c>
      <c r="J37" s="92">
        <f>Tabla1[[#This Row],[Precio U. Costo]]*1.15</f>
        <v>195.49999999999997</v>
      </c>
      <c r="K37" s="92">
        <f>Tabla1[[#This Row],[Precio U. Costo]]*1.2</f>
        <v>204</v>
      </c>
      <c r="L37" s="92">
        <f>Tabla1[[#This Row],[Precio U. Costo]]*1.25</f>
        <v>212.5</v>
      </c>
      <c r="M37" s="92">
        <f>Tabla1[[#This Row],[Precio U. Costo]]*1.3</f>
        <v>221</v>
      </c>
      <c r="N37" s="92">
        <f>Tabla1[[#This Row],[Precio U. Costo]]*1.35</f>
        <v>229.50000000000003</v>
      </c>
      <c r="O37" s="92">
        <f>Tabla1[[#This Row],[Precio U. Costo]]*1.4</f>
        <v>237.99999999999997</v>
      </c>
      <c r="P37" s="92">
        <f>Tabla1[[#This Row],[Precio U. Costo]]*1.45</f>
        <v>246.5</v>
      </c>
      <c r="Q37" s="92">
        <f>Tabla1[[#This Row],[Precio U. Costo]]*1.5</f>
        <v>255</v>
      </c>
      <c r="R37" s="100" t="e">
        <f>VLOOKUP(Tabla1[[#This Row],[Item]],Tabla13[],6,)</f>
        <v>#N/A</v>
      </c>
      <c r="S37" s="93" t="e">
        <f>Tabla1[[#This Row],[Cantidad en Existencia registradas]]-Tabla1[[#This Row],[Cantidad vendida
dd/mm/aaaa]]</f>
        <v>#N/A</v>
      </c>
      <c r="T37" s="93" t="e">
        <f>Tabla1[[#This Row],[Cantidad vendida
dd/mm/aaaa]]+#REF!</f>
        <v>#N/A</v>
      </c>
      <c r="U37" s="93" t="e">
        <f>Tabla1[[#This Row],[Existencia
dd/mm/aaaa2]]+#REF!</f>
        <v>#N/A</v>
      </c>
    </row>
    <row r="38" spans="1:21" s="69" customFormat="1" ht="14.45" customHeight="1" x14ac:dyDescent="0.25">
      <c r="A38" s="99" t="s">
        <v>819</v>
      </c>
      <c r="B38" s="94" t="s">
        <v>141</v>
      </c>
      <c r="C38" s="94" t="s">
        <v>167</v>
      </c>
      <c r="D38" s="91" t="s">
        <v>32</v>
      </c>
      <c r="E38" s="241">
        <v>1</v>
      </c>
      <c r="F38" s="161">
        <v>2357</v>
      </c>
      <c r="G38" s="92">
        <f>Tabla1[[#This Row],[Precio U. Costo]]*1.05</f>
        <v>2474.85</v>
      </c>
      <c r="H38" s="92">
        <f>Tabla1[[#This Row],[Precio U. Costo]]*1.08</f>
        <v>2545.56</v>
      </c>
      <c r="I38" s="92">
        <f>Tabla1[[#This Row],[Precio U. Costo]]*1.1</f>
        <v>2592.7000000000003</v>
      </c>
      <c r="J38" s="92">
        <f>Tabla1[[#This Row],[Precio U. Costo]]*1.15</f>
        <v>2710.5499999999997</v>
      </c>
      <c r="K38" s="92">
        <f>Tabla1[[#This Row],[Precio U. Costo]]*1.2</f>
        <v>2828.4</v>
      </c>
      <c r="L38" s="92">
        <f>Tabla1[[#This Row],[Precio U. Costo]]*1.25</f>
        <v>2946.25</v>
      </c>
      <c r="M38" s="92">
        <f>Tabla1[[#This Row],[Precio U. Costo]]*1.3</f>
        <v>3064.1</v>
      </c>
      <c r="N38" s="92">
        <f>Tabla1[[#This Row],[Precio U. Costo]]*1.35</f>
        <v>3181.9500000000003</v>
      </c>
      <c r="O38" s="92">
        <f>Tabla1[[#This Row],[Precio U. Costo]]*1.4</f>
        <v>3299.7999999999997</v>
      </c>
      <c r="P38" s="92">
        <f>Tabla1[[#This Row],[Precio U. Costo]]*1.45</f>
        <v>3417.65</v>
      </c>
      <c r="Q38" s="92">
        <f>Tabla1[[#This Row],[Precio U. Costo]]*1.5</f>
        <v>3535.5</v>
      </c>
      <c r="R38" s="100" t="e">
        <f>VLOOKUP(Tabla1[[#This Row],[Item]],Tabla13[],6,)</f>
        <v>#N/A</v>
      </c>
      <c r="S38" s="93" t="e">
        <f>Tabla1[[#This Row],[Cantidad en Existencia registradas]]-Tabla1[[#This Row],[Cantidad vendida
dd/mm/aaaa]]</f>
        <v>#N/A</v>
      </c>
      <c r="T38" s="93" t="e">
        <f>Tabla1[[#This Row],[Cantidad vendida
dd/mm/aaaa]]+#REF!</f>
        <v>#N/A</v>
      </c>
      <c r="U38" s="93" t="e">
        <f>Tabla1[[#This Row],[Existencia
dd/mm/aaaa2]]+#REF!</f>
        <v>#N/A</v>
      </c>
    </row>
    <row r="39" spans="1:21" s="69" customFormat="1" ht="14.45" customHeight="1" x14ac:dyDescent="0.25">
      <c r="A39" s="99" t="s">
        <v>818</v>
      </c>
      <c r="B39" s="94" t="s">
        <v>141</v>
      </c>
      <c r="C39" s="94" t="s">
        <v>166</v>
      </c>
      <c r="D39" s="91" t="s">
        <v>32</v>
      </c>
      <c r="E39" s="222">
        <v>0</v>
      </c>
      <c r="F39" s="161">
        <v>889.5</v>
      </c>
      <c r="G39" s="92">
        <f>Tabla1[[#This Row],[Precio U. Costo]]*1.05</f>
        <v>933.97500000000002</v>
      </c>
      <c r="H39" s="92">
        <f>Tabla1[[#This Row],[Precio U. Costo]]*1.08</f>
        <v>960.66000000000008</v>
      </c>
      <c r="I39" s="92">
        <f>Tabla1[[#This Row],[Precio U. Costo]]*1.1</f>
        <v>978.45</v>
      </c>
      <c r="J39" s="92">
        <f>Tabla1[[#This Row],[Precio U. Costo]]*1.15</f>
        <v>1022.925</v>
      </c>
      <c r="K39" s="92">
        <f>Tabla1[[#This Row],[Precio U. Costo]]*1.2</f>
        <v>1067.3999999999999</v>
      </c>
      <c r="L39" s="92">
        <f>Tabla1[[#This Row],[Precio U. Costo]]*1.25</f>
        <v>1111.875</v>
      </c>
      <c r="M39" s="92">
        <f>Tabla1[[#This Row],[Precio U. Costo]]*1.3</f>
        <v>1156.3500000000001</v>
      </c>
      <c r="N39" s="92">
        <f>Tabla1[[#This Row],[Precio U. Costo]]*1.35</f>
        <v>1200.825</v>
      </c>
      <c r="O39" s="92">
        <f>Tabla1[[#This Row],[Precio U. Costo]]*1.4</f>
        <v>1245.3</v>
      </c>
      <c r="P39" s="92">
        <f>Tabla1[[#This Row],[Precio U. Costo]]*1.45</f>
        <v>1289.7749999999999</v>
      </c>
      <c r="Q39" s="92">
        <f>Tabla1[[#This Row],[Precio U. Costo]]*1.5</f>
        <v>1334.25</v>
      </c>
      <c r="R39" s="100" t="e">
        <f>VLOOKUP(Tabla1[[#This Row],[Item]],Tabla13[],6,)</f>
        <v>#N/A</v>
      </c>
      <c r="S39" s="93" t="e">
        <f>Tabla1[[#This Row],[Cantidad en Existencia registradas]]-Tabla1[[#This Row],[Cantidad vendida
dd/mm/aaaa]]</f>
        <v>#N/A</v>
      </c>
      <c r="T39" s="93" t="e">
        <f>Tabla1[[#This Row],[Cantidad vendida
dd/mm/aaaa]]+#REF!</f>
        <v>#N/A</v>
      </c>
      <c r="U39" s="93" t="e">
        <f>Tabla1[[#This Row],[Existencia
dd/mm/aaaa2]]+#REF!</f>
        <v>#N/A</v>
      </c>
    </row>
    <row r="40" spans="1:21" s="69" customFormat="1" ht="14.45" customHeight="1" x14ac:dyDescent="0.25">
      <c r="A40" s="99"/>
      <c r="B40" s="94" t="s">
        <v>141</v>
      </c>
      <c r="C40" s="94" t="s">
        <v>867</v>
      </c>
      <c r="D40" s="91" t="s">
        <v>32</v>
      </c>
      <c r="E40" s="241">
        <v>2</v>
      </c>
      <c r="F40" s="161">
        <v>1634</v>
      </c>
      <c r="G40" s="92">
        <f>Tabla1[[#This Row],[Precio U. Costo]]*1.05</f>
        <v>1715.7</v>
      </c>
      <c r="H40" s="92">
        <f>Tabla1[[#This Row],[Precio U. Costo]]*1.08</f>
        <v>1764.72</v>
      </c>
      <c r="I40" s="92">
        <f>Tabla1[[#This Row],[Precio U. Costo]]*1.1</f>
        <v>1797.4</v>
      </c>
      <c r="J40" s="92">
        <f>Tabla1[[#This Row],[Precio U. Costo]]*1.15</f>
        <v>1879.1</v>
      </c>
      <c r="K40" s="92">
        <f>Tabla1[[#This Row],[Precio U. Costo]]*1.2</f>
        <v>1960.8</v>
      </c>
      <c r="L40" s="92">
        <f>Tabla1[[#This Row],[Precio U. Costo]]*1.25</f>
        <v>2042.5</v>
      </c>
      <c r="M40" s="92">
        <f>Tabla1[[#This Row],[Precio U. Costo]]*1.3</f>
        <v>2124.2000000000003</v>
      </c>
      <c r="N40" s="92">
        <f>Tabla1[[#This Row],[Precio U. Costo]]*1.35</f>
        <v>2205.9</v>
      </c>
      <c r="O40" s="92">
        <f>Tabla1[[#This Row],[Precio U. Costo]]*1.4</f>
        <v>2287.6</v>
      </c>
      <c r="P40" s="92">
        <f>Tabla1[[#This Row],[Precio U. Costo]]*1.45</f>
        <v>2369.2999999999997</v>
      </c>
      <c r="Q40" s="92">
        <f>Tabla1[[#This Row],[Precio U. Costo]]*1.5</f>
        <v>2451</v>
      </c>
      <c r="R40" s="100" t="e">
        <f>VLOOKUP(Tabla1[[#This Row],[Item]],Tabla13[],6,)</f>
        <v>#N/A</v>
      </c>
      <c r="S40" s="93" t="e">
        <f>Tabla1[[#This Row],[Cantidad en Existencia registradas]]-Tabla1[[#This Row],[Cantidad vendida
dd/mm/aaaa]]</f>
        <v>#N/A</v>
      </c>
      <c r="T40" s="93" t="e">
        <f>Tabla1[[#This Row],[Cantidad vendida
dd/mm/aaaa]]+#REF!</f>
        <v>#N/A</v>
      </c>
      <c r="U40" s="93" t="e">
        <f>Tabla1[[#This Row],[Existencia
dd/mm/aaaa2]]+#REF!</f>
        <v>#N/A</v>
      </c>
    </row>
    <row r="41" spans="1:21" s="69" customFormat="1" ht="14.45" customHeight="1" x14ac:dyDescent="0.25">
      <c r="A41" s="99"/>
      <c r="B41" s="94" t="s">
        <v>141</v>
      </c>
      <c r="C41" s="94" t="s">
        <v>864</v>
      </c>
      <c r="D41" s="91" t="s">
        <v>32</v>
      </c>
      <c r="E41" s="241">
        <v>1</v>
      </c>
      <c r="F41" s="161">
        <v>57.75</v>
      </c>
      <c r="G41" s="92">
        <f>Tabla1[[#This Row],[Precio U. Costo]]*1.05</f>
        <v>60.637500000000003</v>
      </c>
      <c r="H41" s="92">
        <f>Tabla1[[#This Row],[Precio U. Costo]]*1.08</f>
        <v>62.370000000000005</v>
      </c>
      <c r="I41" s="92">
        <f>Tabla1[[#This Row],[Precio U. Costo]]*1.1</f>
        <v>63.525000000000006</v>
      </c>
      <c r="J41" s="92">
        <f>Tabla1[[#This Row],[Precio U. Costo]]*1.15</f>
        <v>66.412499999999994</v>
      </c>
      <c r="K41" s="92">
        <f>Tabla1[[#This Row],[Precio U. Costo]]*1.2</f>
        <v>69.3</v>
      </c>
      <c r="L41" s="92">
        <f>Tabla1[[#This Row],[Precio U. Costo]]*1.25</f>
        <v>72.1875</v>
      </c>
      <c r="M41" s="92">
        <f>Tabla1[[#This Row],[Precio U. Costo]]*1.3</f>
        <v>75.075000000000003</v>
      </c>
      <c r="N41" s="92">
        <f>Tabla1[[#This Row],[Precio U. Costo]]*1.35</f>
        <v>77.962500000000006</v>
      </c>
      <c r="O41" s="92">
        <f>Tabla1[[#This Row],[Precio U. Costo]]*1.4</f>
        <v>80.849999999999994</v>
      </c>
      <c r="P41" s="92">
        <f>Tabla1[[#This Row],[Precio U. Costo]]*1.45</f>
        <v>83.737499999999997</v>
      </c>
      <c r="Q41" s="92">
        <f>Tabla1[[#This Row],[Precio U. Costo]]*1.5</f>
        <v>86.625</v>
      </c>
      <c r="R41" s="100" t="e">
        <f>VLOOKUP(Tabla1[[#This Row],[Item]],Tabla13[],6,)</f>
        <v>#N/A</v>
      </c>
      <c r="S41" s="93" t="e">
        <f>Tabla1[[#This Row],[Cantidad en Existencia registradas]]-Tabla1[[#This Row],[Cantidad vendida
dd/mm/aaaa]]</f>
        <v>#N/A</v>
      </c>
      <c r="T41" s="93" t="e">
        <f>Tabla1[[#This Row],[Cantidad vendida
dd/mm/aaaa]]+#REF!</f>
        <v>#N/A</v>
      </c>
      <c r="U41" s="93" t="e">
        <f>Tabla1[[#This Row],[Existencia
dd/mm/aaaa2]]+#REF!</f>
        <v>#N/A</v>
      </c>
    </row>
    <row r="42" spans="1:21" s="69" customFormat="1" ht="14.45" customHeight="1" x14ac:dyDescent="0.25">
      <c r="A42" s="99"/>
      <c r="B42" s="94" t="s">
        <v>141</v>
      </c>
      <c r="C42" s="94" t="s">
        <v>865</v>
      </c>
      <c r="D42" s="91" t="s">
        <v>32</v>
      </c>
      <c r="E42" s="241">
        <v>8</v>
      </c>
      <c r="F42" s="231">
        <v>229.69</v>
      </c>
      <c r="G42" s="92">
        <f>Tabla1[[#This Row],[Precio U. Costo]]*1.05</f>
        <v>241.17449999999999</v>
      </c>
      <c r="H42" s="92">
        <f>Tabla1[[#This Row],[Precio U. Costo]]*1.08</f>
        <v>248.0652</v>
      </c>
      <c r="I42" s="92">
        <f>Tabla1[[#This Row],[Precio U. Costo]]*1.1</f>
        <v>252.65900000000002</v>
      </c>
      <c r="J42" s="92">
        <f>Tabla1[[#This Row],[Precio U. Costo]]*1.15</f>
        <v>264.14349999999996</v>
      </c>
      <c r="K42" s="92">
        <f>Tabla1[[#This Row],[Precio U. Costo]]*1.2</f>
        <v>275.62799999999999</v>
      </c>
      <c r="L42" s="92">
        <f>Tabla1[[#This Row],[Precio U. Costo]]*1.25</f>
        <v>287.11250000000001</v>
      </c>
      <c r="M42" s="92">
        <f>Tabla1[[#This Row],[Precio U. Costo]]*1.3</f>
        <v>298.59699999999998</v>
      </c>
      <c r="N42" s="92">
        <f>Tabla1[[#This Row],[Precio U. Costo]]*1.35</f>
        <v>310.08150000000001</v>
      </c>
      <c r="O42" s="92">
        <f>Tabla1[[#This Row],[Precio U. Costo]]*1.4</f>
        <v>321.56599999999997</v>
      </c>
      <c r="P42" s="92">
        <f>Tabla1[[#This Row],[Precio U. Costo]]*1.45</f>
        <v>333.0505</v>
      </c>
      <c r="Q42" s="92">
        <f>Tabla1[[#This Row],[Precio U. Costo]]*1.5</f>
        <v>344.53499999999997</v>
      </c>
      <c r="R42" s="100" t="e">
        <f>VLOOKUP(Tabla1[[#This Row],[Item]],Tabla13[],6,)</f>
        <v>#N/A</v>
      </c>
      <c r="S42" s="93" t="e">
        <f>Tabla1[[#This Row],[Cantidad en Existencia registradas]]-Tabla1[[#This Row],[Cantidad vendida
dd/mm/aaaa]]</f>
        <v>#N/A</v>
      </c>
      <c r="T42" s="93" t="e">
        <f>Tabla1[[#This Row],[Cantidad vendida
dd/mm/aaaa]]+#REF!</f>
        <v>#N/A</v>
      </c>
      <c r="U42" s="93" t="e">
        <f>Tabla1[[#This Row],[Existencia
dd/mm/aaaa2]]+#REF!</f>
        <v>#N/A</v>
      </c>
    </row>
    <row r="43" spans="1:21" s="69" customFormat="1" ht="14.45" customHeight="1" x14ac:dyDescent="0.25">
      <c r="A43" s="99"/>
      <c r="B43" s="94" t="s">
        <v>141</v>
      </c>
      <c r="C43" s="94" t="s">
        <v>866</v>
      </c>
      <c r="D43" s="91" t="s">
        <v>32</v>
      </c>
      <c r="E43" s="212">
        <v>0</v>
      </c>
      <c r="F43" s="161">
        <v>185.34</v>
      </c>
      <c r="G43" s="92">
        <f>Tabla1[[#This Row],[Precio U. Costo]]*1.05</f>
        <v>194.607</v>
      </c>
      <c r="H43" s="92">
        <f>Tabla1[[#This Row],[Precio U. Costo]]*1.08</f>
        <v>200.16720000000001</v>
      </c>
      <c r="I43" s="92">
        <f>Tabla1[[#This Row],[Precio U. Costo]]*1.1</f>
        <v>203.87400000000002</v>
      </c>
      <c r="J43" s="92">
        <f>Tabla1[[#This Row],[Precio U. Costo]]*1.15</f>
        <v>213.14099999999999</v>
      </c>
      <c r="K43" s="92">
        <f>Tabla1[[#This Row],[Precio U. Costo]]*1.2</f>
        <v>222.40799999999999</v>
      </c>
      <c r="L43" s="92">
        <f>Tabla1[[#This Row],[Precio U. Costo]]*1.25</f>
        <v>231.67500000000001</v>
      </c>
      <c r="M43" s="92">
        <f>Tabla1[[#This Row],[Precio U. Costo]]*1.3</f>
        <v>240.94200000000001</v>
      </c>
      <c r="N43" s="92">
        <f>Tabla1[[#This Row],[Precio U. Costo]]*1.35</f>
        <v>250.20900000000003</v>
      </c>
      <c r="O43" s="92">
        <f>Tabla1[[#This Row],[Precio U. Costo]]*1.4</f>
        <v>259.476</v>
      </c>
      <c r="P43" s="92">
        <f>Tabla1[[#This Row],[Precio U. Costo]]*1.45</f>
        <v>268.74299999999999</v>
      </c>
      <c r="Q43" s="92">
        <f>Tabla1[[#This Row],[Precio U. Costo]]*1.5</f>
        <v>278.01</v>
      </c>
      <c r="R43" s="100" t="e">
        <f>VLOOKUP(Tabla1[[#This Row],[Item]],Tabla13[],6,)</f>
        <v>#N/A</v>
      </c>
      <c r="S43" s="93" t="e">
        <f>Tabla1[[#This Row],[Cantidad en Existencia registradas]]-Tabla1[[#This Row],[Cantidad vendida
dd/mm/aaaa]]</f>
        <v>#N/A</v>
      </c>
      <c r="T43" s="93" t="e">
        <f>Tabla1[[#This Row],[Cantidad vendida
dd/mm/aaaa]]+#REF!</f>
        <v>#N/A</v>
      </c>
      <c r="U43" s="93" t="e">
        <f>Tabla1[[#This Row],[Existencia
dd/mm/aaaa2]]+#REF!</f>
        <v>#N/A</v>
      </c>
    </row>
    <row r="44" spans="1:21" s="69" customFormat="1" ht="14.45" hidden="1" customHeight="1" x14ac:dyDescent="0.25">
      <c r="A44" s="99"/>
      <c r="B44" s="94"/>
      <c r="C44" s="94" t="s">
        <v>866</v>
      </c>
      <c r="D44" s="91"/>
      <c r="E44" s="241">
        <v>2</v>
      </c>
      <c r="F44" s="161">
        <v>150</v>
      </c>
      <c r="G44" s="92">
        <f>Tabla1[[#This Row],[Precio U. Costo]]*1.05</f>
        <v>157.5</v>
      </c>
      <c r="H44" s="92">
        <f>Tabla1[[#This Row],[Precio U. Costo]]*1.08</f>
        <v>162</v>
      </c>
      <c r="I44" s="92">
        <f>Tabla1[[#This Row],[Precio U. Costo]]*1.1</f>
        <v>165</v>
      </c>
      <c r="J44" s="92">
        <f>Tabla1[[#This Row],[Precio U. Costo]]*1.15</f>
        <v>172.5</v>
      </c>
      <c r="K44" s="92">
        <f>Tabla1[[#This Row],[Precio U. Costo]]*1.2</f>
        <v>180</v>
      </c>
      <c r="L44" s="92">
        <f>Tabla1[[#This Row],[Precio U. Costo]]*1.25</f>
        <v>187.5</v>
      </c>
      <c r="M44" s="92">
        <f>Tabla1[[#This Row],[Precio U. Costo]]*1.3</f>
        <v>195</v>
      </c>
      <c r="N44" s="92">
        <f>Tabla1[[#This Row],[Precio U. Costo]]*1.35</f>
        <v>202.5</v>
      </c>
      <c r="O44" s="92">
        <f>Tabla1[[#This Row],[Precio U. Costo]]*1.4</f>
        <v>210</v>
      </c>
      <c r="P44" s="92">
        <f>Tabla1[[#This Row],[Precio U. Costo]]*1.45</f>
        <v>217.5</v>
      </c>
      <c r="Q44" s="92">
        <f>Tabla1[[#This Row],[Precio U. Costo]]*1.5</f>
        <v>225</v>
      </c>
      <c r="R44" s="100" t="e">
        <f>VLOOKUP(Tabla1[[#This Row],[Item]],Tabla13[],6,)</f>
        <v>#N/A</v>
      </c>
      <c r="S44" s="93" t="e">
        <f>Tabla1[[#This Row],[Cantidad en Existencia registradas]]-Tabla1[[#This Row],[Cantidad vendida
dd/mm/aaaa]]</f>
        <v>#N/A</v>
      </c>
      <c r="T44" s="93" t="e">
        <f>Tabla1[[#This Row],[Cantidad vendida
dd/mm/aaaa]]+#REF!</f>
        <v>#N/A</v>
      </c>
      <c r="U44" s="93" t="e">
        <f>Tabla1[[#This Row],[Existencia
dd/mm/aaaa2]]+#REF!</f>
        <v>#N/A</v>
      </c>
    </row>
    <row r="45" spans="1:21" s="69" customFormat="1" ht="14.45" hidden="1" customHeight="1" x14ac:dyDescent="0.25">
      <c r="A45" s="195"/>
      <c r="B45" s="174" t="s">
        <v>315</v>
      </c>
      <c r="C45" s="196" t="s">
        <v>924</v>
      </c>
      <c r="D45" s="174" t="s">
        <v>32</v>
      </c>
      <c r="E45" s="213">
        <v>1</v>
      </c>
      <c r="F45" s="151"/>
      <c r="G45" s="152">
        <f>Tabla1[[#This Row],[Precio U. Costo]]*1.05</f>
        <v>0</v>
      </c>
      <c r="H45" s="152">
        <f>Tabla1[[#This Row],[Precio U. Costo]]*1.08</f>
        <v>0</v>
      </c>
      <c r="I45" s="152">
        <f>Tabla1[[#This Row],[Precio U. Costo]]*1.1</f>
        <v>0</v>
      </c>
      <c r="J45" s="152">
        <f>Tabla1[[#This Row],[Precio U. Costo]]*1.15</f>
        <v>0</v>
      </c>
      <c r="K45" s="152">
        <f>Tabla1[[#This Row],[Precio U. Costo]]*1.2</f>
        <v>0</v>
      </c>
      <c r="L45" s="152">
        <f>Tabla1[[#This Row],[Precio U. Costo]]*1.25</f>
        <v>0</v>
      </c>
      <c r="M45" s="150">
        <f>Tabla1[[#This Row],[Precio U. Costo]]*1.3</f>
        <v>0</v>
      </c>
      <c r="N45" s="150">
        <f>Tabla1[[#This Row],[Precio U. Costo]]*1.35</f>
        <v>0</v>
      </c>
      <c r="O45" s="150">
        <f>Tabla1[[#This Row],[Precio U. Costo]]*1.4</f>
        <v>0</v>
      </c>
      <c r="P45" s="152">
        <f>Tabla1[[#This Row],[Precio U. Costo]]*1.45</f>
        <v>0</v>
      </c>
      <c r="Q45" s="152">
        <f>Tabla1[[#This Row],[Precio U. Costo]]*1.5</f>
        <v>0</v>
      </c>
      <c r="R45" s="100" t="e">
        <f>VLOOKUP(Tabla1[[#This Row],[Item]],Tabla13[],6,)</f>
        <v>#N/A</v>
      </c>
      <c r="S45" s="140" t="e">
        <f>Tabla1[[#This Row],[Cantidad en Existencia registradas]]-Tabla1[[#This Row],[Cantidad vendida
dd/mm/aaaa]]</f>
        <v>#N/A</v>
      </c>
      <c r="T45" s="153" t="e">
        <f>Tabla1[[#This Row],[Cantidad vendida
dd/mm/aaaa]]+#REF!</f>
        <v>#N/A</v>
      </c>
      <c r="U45" s="153" t="e">
        <f>Tabla1[[#This Row],[Existencia
dd/mm/aaaa2]]+#REF!</f>
        <v>#N/A</v>
      </c>
    </row>
    <row r="46" spans="1:21" s="69" customFormat="1" ht="14.45" customHeight="1" x14ac:dyDescent="0.25">
      <c r="A46" s="141"/>
      <c r="B46" s="93" t="s">
        <v>141</v>
      </c>
      <c r="C46" s="154" t="s">
        <v>920</v>
      </c>
      <c r="D46" s="93" t="s">
        <v>32</v>
      </c>
      <c r="E46" s="213">
        <v>1</v>
      </c>
      <c r="F46" s="151"/>
      <c r="G46" s="152">
        <f>Tabla1[[#This Row],[Precio U. Costo]]*1.05</f>
        <v>0</v>
      </c>
      <c r="H46" s="152">
        <f>Tabla1[[#This Row],[Precio U. Costo]]*1.08</f>
        <v>0</v>
      </c>
      <c r="I46" s="152">
        <f>Tabla1[[#This Row],[Precio U. Costo]]*1.1</f>
        <v>0</v>
      </c>
      <c r="J46" s="152">
        <f>Tabla1[[#This Row],[Precio U. Costo]]*1.15</f>
        <v>0</v>
      </c>
      <c r="K46" s="152">
        <f>Tabla1[[#This Row],[Precio U. Costo]]*1.2</f>
        <v>0</v>
      </c>
      <c r="L46" s="152">
        <f>Tabla1[[#This Row],[Precio U. Costo]]*1.25</f>
        <v>0</v>
      </c>
      <c r="M46" s="150">
        <f>Tabla1[[#This Row],[Precio U. Costo]]*1.3</f>
        <v>0</v>
      </c>
      <c r="N46" s="150">
        <f>Tabla1[[#This Row],[Precio U. Costo]]*1.35</f>
        <v>0</v>
      </c>
      <c r="O46" s="150">
        <f>Tabla1[[#This Row],[Precio U. Costo]]*1.4</f>
        <v>0</v>
      </c>
      <c r="P46" s="152">
        <f>Tabla1[[#This Row],[Precio U. Costo]]*1.45</f>
        <v>0</v>
      </c>
      <c r="Q46" s="152">
        <f>Tabla1[[#This Row],[Precio U. Costo]]*1.5</f>
        <v>0</v>
      </c>
      <c r="R46" s="100" t="e">
        <f>VLOOKUP(Tabla1[[#This Row],[Item]],Tabla13[],6,)</f>
        <v>#N/A</v>
      </c>
      <c r="S46" s="140" t="e">
        <f>Tabla1[[#This Row],[Cantidad en Existencia registradas]]-Tabla1[[#This Row],[Cantidad vendida
dd/mm/aaaa]]</f>
        <v>#N/A</v>
      </c>
      <c r="T46" s="153" t="e">
        <f>Tabla1[[#This Row],[Cantidad vendida
dd/mm/aaaa]]+#REF!</f>
        <v>#N/A</v>
      </c>
      <c r="U46" s="153" t="e">
        <f>Tabla1[[#This Row],[Existencia
dd/mm/aaaa2]]+#REF!</f>
        <v>#N/A</v>
      </c>
    </row>
    <row r="47" spans="1:21" s="69" customFormat="1" ht="14.45" customHeight="1" x14ac:dyDescent="0.25">
      <c r="A47" s="99" t="s">
        <v>816</v>
      </c>
      <c r="B47" s="94" t="s">
        <v>141</v>
      </c>
      <c r="C47" s="91" t="s">
        <v>148</v>
      </c>
      <c r="D47" s="91" t="s">
        <v>32</v>
      </c>
      <c r="E47" s="212">
        <v>3</v>
      </c>
      <c r="F47" s="127">
        <v>3250</v>
      </c>
      <c r="G47" s="92">
        <f>Tabla1[[#This Row],[Precio U. Costo]]*1.05</f>
        <v>3412.5</v>
      </c>
      <c r="H47" s="92">
        <f>Tabla1[[#This Row],[Precio U. Costo]]*1.08</f>
        <v>3510.0000000000005</v>
      </c>
      <c r="I47" s="92">
        <f>Tabla1[[#This Row],[Precio U. Costo]]*1.1</f>
        <v>3575.0000000000005</v>
      </c>
      <c r="J47" s="92">
        <f>Tabla1[[#This Row],[Precio U. Costo]]*1.15</f>
        <v>3737.4999999999995</v>
      </c>
      <c r="K47" s="92">
        <f>Tabla1[[#This Row],[Precio U. Costo]]*1.2</f>
        <v>3900</v>
      </c>
      <c r="L47" s="92">
        <f>Tabla1[[#This Row],[Precio U. Costo]]*1.25</f>
        <v>4062.5</v>
      </c>
      <c r="M47" s="92">
        <f>Tabla1[[#This Row],[Precio U. Costo]]*1.3</f>
        <v>4225</v>
      </c>
      <c r="N47" s="92">
        <f>Tabla1[[#This Row],[Precio U. Costo]]*1.35</f>
        <v>4387.5</v>
      </c>
      <c r="O47" s="92">
        <f>Tabla1[[#This Row],[Precio U. Costo]]*1.4</f>
        <v>4550</v>
      </c>
      <c r="P47" s="92">
        <f>Tabla1[[#This Row],[Precio U. Costo]]*1.45</f>
        <v>4712.5</v>
      </c>
      <c r="Q47" s="92">
        <f>Tabla1[[#This Row],[Precio U. Costo]]*1.5</f>
        <v>4875</v>
      </c>
      <c r="R47" s="100" t="e">
        <f>VLOOKUP(Tabla1[[#This Row],[Item]],Tabla13[],6,)</f>
        <v>#N/A</v>
      </c>
      <c r="S47" s="93" t="e">
        <f>Tabla1[[#This Row],[Cantidad en Existencia registradas]]-Tabla1[[#This Row],[Cantidad vendida
dd/mm/aaaa]]</f>
        <v>#N/A</v>
      </c>
      <c r="T47" s="93" t="e">
        <f>Tabla1[[#This Row],[Cantidad vendida
dd/mm/aaaa]]+#REF!</f>
        <v>#N/A</v>
      </c>
      <c r="U47" s="93" t="e">
        <f>Tabla1[[#This Row],[Existencia
dd/mm/aaaa2]]+#REF!</f>
        <v>#N/A</v>
      </c>
    </row>
    <row r="48" spans="1:21" s="69" customFormat="1" ht="14.45" customHeight="1" x14ac:dyDescent="0.25">
      <c r="A48" s="99" t="s">
        <v>815</v>
      </c>
      <c r="B48" s="94" t="s">
        <v>141</v>
      </c>
      <c r="C48" s="94" t="s">
        <v>21</v>
      </c>
      <c r="D48" s="91" t="s">
        <v>32</v>
      </c>
      <c r="E48" s="241">
        <v>2</v>
      </c>
      <c r="F48" s="231">
        <v>3602</v>
      </c>
      <c r="G48" s="92">
        <f>Tabla1[[#This Row],[Precio U. Costo]]*1.05</f>
        <v>3782.1000000000004</v>
      </c>
      <c r="H48" s="92">
        <f>Tabla1[[#This Row],[Precio U. Costo]]*1.08</f>
        <v>3890.1600000000003</v>
      </c>
      <c r="I48" s="92">
        <f>Tabla1[[#This Row],[Precio U. Costo]]*1.1</f>
        <v>3962.2000000000003</v>
      </c>
      <c r="J48" s="92">
        <f>Tabla1[[#This Row],[Precio U. Costo]]*1.15</f>
        <v>4142.2999999999993</v>
      </c>
      <c r="K48" s="92">
        <f>Tabla1[[#This Row],[Precio U. Costo]]*1.2</f>
        <v>4322.3999999999996</v>
      </c>
      <c r="L48" s="92">
        <f>Tabla1[[#This Row],[Precio U. Costo]]*1.25</f>
        <v>4502.5</v>
      </c>
      <c r="M48" s="92">
        <f>Tabla1[[#This Row],[Precio U. Costo]]*1.3</f>
        <v>4682.6000000000004</v>
      </c>
      <c r="N48" s="92">
        <f>Tabla1[[#This Row],[Precio U. Costo]]*1.35</f>
        <v>4862.7000000000007</v>
      </c>
      <c r="O48" s="92">
        <f>Tabla1[[#This Row],[Precio U. Costo]]*1.4</f>
        <v>5042.7999999999993</v>
      </c>
      <c r="P48" s="92">
        <f>Tabla1[[#This Row],[Precio U. Costo]]*1.45</f>
        <v>5222.8999999999996</v>
      </c>
      <c r="Q48" s="92">
        <f>Tabla1[[#This Row],[Precio U. Costo]]*1.5</f>
        <v>5403</v>
      </c>
      <c r="R48" s="100" t="e">
        <f>VLOOKUP(Tabla1[[#This Row],[Item]],Tabla13[],6,)</f>
        <v>#N/A</v>
      </c>
      <c r="S48" s="93" t="e">
        <f>Tabla1[[#This Row],[Cantidad en Existencia registradas]]-Tabla1[[#This Row],[Cantidad vendida
dd/mm/aaaa]]</f>
        <v>#N/A</v>
      </c>
      <c r="T48" s="93" t="e">
        <f>Tabla1[[#This Row],[Cantidad vendida
dd/mm/aaaa]]+#REF!</f>
        <v>#N/A</v>
      </c>
      <c r="U48" s="93" t="e">
        <f>Tabla1[[#This Row],[Existencia
dd/mm/aaaa2]]+#REF!</f>
        <v>#N/A</v>
      </c>
    </row>
    <row r="49" spans="1:21" s="69" customFormat="1" ht="14.45" customHeight="1" x14ac:dyDescent="0.25">
      <c r="A49" s="99" t="s">
        <v>814</v>
      </c>
      <c r="B49" s="94" t="s">
        <v>141</v>
      </c>
      <c r="C49" s="94" t="s">
        <v>20</v>
      </c>
      <c r="D49" s="91" t="s">
        <v>32</v>
      </c>
      <c r="E49" s="241">
        <v>2</v>
      </c>
      <c r="F49" s="161">
        <f>2146*1.2</f>
        <v>2575.1999999999998</v>
      </c>
      <c r="G49" s="92">
        <f>Tabla1[[#This Row],[Precio U. Costo]]*1.05</f>
        <v>2703.96</v>
      </c>
      <c r="H49" s="92">
        <f>Tabla1[[#This Row],[Precio U. Costo]]*1.08</f>
        <v>2781.2159999999999</v>
      </c>
      <c r="I49" s="92">
        <f>Tabla1[[#This Row],[Precio U. Costo]]*1.1</f>
        <v>2832.7200000000003</v>
      </c>
      <c r="J49" s="92">
        <f>Tabla1[[#This Row],[Precio U. Costo]]*1.15</f>
        <v>2961.4799999999996</v>
      </c>
      <c r="K49" s="92">
        <f>Tabla1[[#This Row],[Precio U. Costo]]*1.2</f>
        <v>3090.24</v>
      </c>
      <c r="L49" s="92">
        <f>Tabla1[[#This Row],[Precio U. Costo]]*1.25</f>
        <v>3219</v>
      </c>
      <c r="M49" s="92">
        <f>Tabla1[[#This Row],[Precio U. Costo]]*1.3</f>
        <v>3347.7599999999998</v>
      </c>
      <c r="N49" s="92">
        <f>Tabla1[[#This Row],[Precio U. Costo]]*1.35</f>
        <v>3476.52</v>
      </c>
      <c r="O49" s="92">
        <f>Tabla1[[#This Row],[Precio U. Costo]]*1.4</f>
        <v>3605.2799999999993</v>
      </c>
      <c r="P49" s="92">
        <f>Tabla1[[#This Row],[Precio U. Costo]]*1.45</f>
        <v>3734.0399999999995</v>
      </c>
      <c r="Q49" s="92">
        <f>Tabla1[[#This Row],[Precio U. Costo]]*1.5</f>
        <v>3862.7999999999997</v>
      </c>
      <c r="R49" s="100" t="e">
        <f>VLOOKUP(Tabla1[[#This Row],[Item]],Tabla13[],6,)</f>
        <v>#N/A</v>
      </c>
      <c r="S49" s="93" t="e">
        <f>Tabla1[[#This Row],[Cantidad en Existencia registradas]]-Tabla1[[#This Row],[Cantidad vendida
dd/mm/aaaa]]</f>
        <v>#N/A</v>
      </c>
      <c r="T49" s="93" t="e">
        <f>Tabla1[[#This Row],[Cantidad vendida
dd/mm/aaaa]]+#REF!</f>
        <v>#N/A</v>
      </c>
      <c r="U49" s="93" t="e">
        <f>Tabla1[[#This Row],[Existencia
dd/mm/aaaa2]]+#REF!</f>
        <v>#N/A</v>
      </c>
    </row>
    <row r="50" spans="1:21" s="69" customFormat="1" ht="14.45" customHeight="1" x14ac:dyDescent="0.25">
      <c r="A50" s="99" t="s">
        <v>813</v>
      </c>
      <c r="B50" s="94" t="s">
        <v>141</v>
      </c>
      <c r="C50" s="94" t="s">
        <v>19</v>
      </c>
      <c r="D50" s="91" t="s">
        <v>32</v>
      </c>
      <c r="E50" s="241">
        <v>2</v>
      </c>
      <c r="F50" s="161">
        <f>1947.2*1.15</f>
        <v>2239.2799999999997</v>
      </c>
      <c r="G50" s="92">
        <f>Tabla1[[#This Row],[Precio U. Costo]]*1.05</f>
        <v>2351.2439999999997</v>
      </c>
      <c r="H50" s="92">
        <f>Tabla1[[#This Row],[Precio U. Costo]]*1.08</f>
        <v>2418.4223999999999</v>
      </c>
      <c r="I50" s="92">
        <f>Tabla1[[#This Row],[Precio U. Costo]]*1.1</f>
        <v>2463.2080000000001</v>
      </c>
      <c r="J50" s="92">
        <f>Tabla1[[#This Row],[Precio U. Costo]]*1.15</f>
        <v>2575.1719999999996</v>
      </c>
      <c r="K50" s="92">
        <f>Tabla1[[#This Row],[Precio U. Costo]]*1.2</f>
        <v>2687.1359999999995</v>
      </c>
      <c r="L50" s="92">
        <f>Tabla1[[#This Row],[Precio U. Costo]]*1.25</f>
        <v>2799.0999999999995</v>
      </c>
      <c r="M50" s="92">
        <f>Tabla1[[#This Row],[Precio U. Costo]]*1.3</f>
        <v>2911.0639999999999</v>
      </c>
      <c r="N50" s="92">
        <f>Tabla1[[#This Row],[Precio U. Costo]]*1.35</f>
        <v>3023.0279999999998</v>
      </c>
      <c r="O50" s="92">
        <f>Tabla1[[#This Row],[Precio U. Costo]]*1.4</f>
        <v>3134.9919999999993</v>
      </c>
      <c r="P50" s="92">
        <f>Tabla1[[#This Row],[Precio U. Costo]]*1.45</f>
        <v>3246.9559999999997</v>
      </c>
      <c r="Q50" s="92">
        <f>Tabla1[[#This Row],[Precio U. Costo]]*1.5</f>
        <v>3358.9199999999996</v>
      </c>
      <c r="R50" s="100" t="e">
        <f>VLOOKUP(Tabla1[[#This Row],[Item]],Tabla13[],6,)</f>
        <v>#N/A</v>
      </c>
      <c r="S50" s="93" t="e">
        <f>Tabla1[[#This Row],[Cantidad en Existencia registradas]]-Tabla1[[#This Row],[Cantidad vendida
dd/mm/aaaa]]</f>
        <v>#N/A</v>
      </c>
      <c r="T50" s="93" t="e">
        <f>Tabla1[[#This Row],[Cantidad vendida
dd/mm/aaaa]]+#REF!</f>
        <v>#N/A</v>
      </c>
      <c r="U50" s="93" t="e">
        <f>Tabla1[[#This Row],[Existencia
dd/mm/aaaa2]]+#REF!</f>
        <v>#N/A</v>
      </c>
    </row>
    <row r="51" spans="1:21" s="69" customFormat="1" ht="14.45" customHeight="1" x14ac:dyDescent="0.25">
      <c r="A51" s="99" t="s">
        <v>812</v>
      </c>
      <c r="B51" s="94" t="s">
        <v>141</v>
      </c>
      <c r="C51" s="94" t="s">
        <v>18</v>
      </c>
      <c r="D51" s="91" t="s">
        <v>32</v>
      </c>
      <c r="E51" s="241">
        <v>1</v>
      </c>
      <c r="F51" s="231">
        <v>2468.0300000000002</v>
      </c>
      <c r="G51" s="92">
        <f>Tabla1[[#This Row],[Precio U. Costo]]*1.05</f>
        <v>2591.4315000000001</v>
      </c>
      <c r="H51" s="92">
        <f>Tabla1[[#This Row],[Precio U. Costo]]*1.08</f>
        <v>2665.4724000000006</v>
      </c>
      <c r="I51" s="92">
        <f>Tabla1[[#This Row],[Precio U. Costo]]*1.1</f>
        <v>2714.8330000000005</v>
      </c>
      <c r="J51" s="92">
        <f>Tabla1[[#This Row],[Precio U. Costo]]*1.15</f>
        <v>2838.2345</v>
      </c>
      <c r="K51" s="92">
        <f>Tabla1[[#This Row],[Precio U. Costo]]*1.2</f>
        <v>2961.636</v>
      </c>
      <c r="L51" s="92">
        <f>Tabla1[[#This Row],[Precio U. Costo]]*1.25</f>
        <v>3085.0375000000004</v>
      </c>
      <c r="M51" s="92">
        <f>Tabla1[[#This Row],[Precio U. Costo]]*1.3</f>
        <v>3208.4390000000003</v>
      </c>
      <c r="N51" s="92">
        <f>Tabla1[[#This Row],[Precio U. Costo]]*1.35</f>
        <v>3331.8405000000007</v>
      </c>
      <c r="O51" s="92">
        <f>Tabla1[[#This Row],[Precio U. Costo]]*1.4</f>
        <v>3455.2420000000002</v>
      </c>
      <c r="P51" s="92">
        <f>Tabla1[[#This Row],[Precio U. Costo]]*1.45</f>
        <v>3578.6435000000001</v>
      </c>
      <c r="Q51" s="92">
        <f>Tabla1[[#This Row],[Precio U. Costo]]*1.5</f>
        <v>3702.0450000000001</v>
      </c>
      <c r="R51" s="100" t="e">
        <f>VLOOKUP(Tabla1[[#This Row],[Item]],Tabla13[],6,)</f>
        <v>#N/A</v>
      </c>
      <c r="S51" s="93" t="e">
        <f>Tabla1[[#This Row],[Cantidad en Existencia registradas]]-Tabla1[[#This Row],[Cantidad vendida
dd/mm/aaaa]]</f>
        <v>#N/A</v>
      </c>
      <c r="T51" s="93" t="e">
        <f>Tabla1[[#This Row],[Cantidad vendida
dd/mm/aaaa]]+#REF!</f>
        <v>#N/A</v>
      </c>
      <c r="U51" s="93" t="e">
        <f>Tabla1[[#This Row],[Existencia
dd/mm/aaaa2]]+#REF!</f>
        <v>#N/A</v>
      </c>
    </row>
    <row r="52" spans="1:21" s="69" customFormat="1" ht="14.45" customHeight="1" x14ac:dyDescent="0.25">
      <c r="A52" s="99" t="s">
        <v>811</v>
      </c>
      <c r="B52" s="94" t="s">
        <v>141</v>
      </c>
      <c r="C52" s="94" t="s">
        <v>22</v>
      </c>
      <c r="D52" s="91" t="s">
        <v>32</v>
      </c>
      <c r="E52" s="212">
        <v>0</v>
      </c>
      <c r="F52" s="161">
        <f>3064.4*1.15</f>
        <v>3524.06</v>
      </c>
      <c r="G52" s="92">
        <f>Tabla1[[#This Row],[Precio U. Costo]]*1.05</f>
        <v>3700.2629999999999</v>
      </c>
      <c r="H52" s="92">
        <f>Tabla1[[#This Row],[Precio U. Costo]]*1.08</f>
        <v>3805.9848000000002</v>
      </c>
      <c r="I52" s="92">
        <f>Tabla1[[#This Row],[Precio U. Costo]]*1.1</f>
        <v>3876.4660000000003</v>
      </c>
      <c r="J52" s="92">
        <f>Tabla1[[#This Row],[Precio U. Costo]]*1.15</f>
        <v>4052.6689999999994</v>
      </c>
      <c r="K52" s="92">
        <f>Tabla1[[#This Row],[Precio U. Costo]]*1.2</f>
        <v>4228.8719999999994</v>
      </c>
      <c r="L52" s="92">
        <f>Tabla1[[#This Row],[Precio U. Costo]]*1.25</f>
        <v>4405.0749999999998</v>
      </c>
      <c r="M52" s="92">
        <f>Tabla1[[#This Row],[Precio U. Costo]]*1.3</f>
        <v>4581.2780000000002</v>
      </c>
      <c r="N52" s="92">
        <f>Tabla1[[#This Row],[Precio U. Costo]]*1.35</f>
        <v>4757.4810000000007</v>
      </c>
      <c r="O52" s="92">
        <f>Tabla1[[#This Row],[Precio U. Costo]]*1.4</f>
        <v>4933.6839999999993</v>
      </c>
      <c r="P52" s="92">
        <f>Tabla1[[#This Row],[Precio U. Costo]]*1.45</f>
        <v>5109.8869999999997</v>
      </c>
      <c r="Q52" s="92">
        <f>Tabla1[[#This Row],[Precio U. Costo]]*1.5</f>
        <v>5286.09</v>
      </c>
      <c r="R52" s="100" t="e">
        <f>VLOOKUP(Tabla1[[#This Row],[Item]],Tabla13[],6,)</f>
        <v>#N/A</v>
      </c>
      <c r="S52" s="93" t="e">
        <f>Tabla1[[#This Row],[Cantidad en Existencia registradas]]-Tabla1[[#This Row],[Cantidad vendida
dd/mm/aaaa]]</f>
        <v>#N/A</v>
      </c>
      <c r="T52" s="93" t="e">
        <f>Tabla1[[#This Row],[Cantidad vendida
dd/mm/aaaa]]+#REF!</f>
        <v>#N/A</v>
      </c>
      <c r="U52" s="93" t="e">
        <f>Tabla1[[#This Row],[Existencia
dd/mm/aaaa2]]+#REF!</f>
        <v>#N/A</v>
      </c>
    </row>
    <row r="53" spans="1:21" s="69" customFormat="1" ht="14.45" customHeight="1" x14ac:dyDescent="0.25">
      <c r="A53" s="143"/>
      <c r="B53" s="93" t="s">
        <v>141</v>
      </c>
      <c r="C53" s="149" t="s">
        <v>1048</v>
      </c>
      <c r="D53" s="93" t="s">
        <v>32</v>
      </c>
      <c r="E53" s="247">
        <v>1</v>
      </c>
      <c r="F53" s="146"/>
      <c r="G53" s="147">
        <f>Tabla1[[#This Row],[Precio U. Costo]]*1.05</f>
        <v>0</v>
      </c>
      <c r="H53" s="147">
        <f>Tabla1[[#This Row],[Precio U. Costo]]*1.08</f>
        <v>0</v>
      </c>
      <c r="I53" s="147">
        <f>Tabla1[[#This Row],[Precio U. Costo]]*1.1</f>
        <v>0</v>
      </c>
      <c r="J53" s="152">
        <f>Tabla1[[#This Row],[Precio U. Costo]]*1.15</f>
        <v>0</v>
      </c>
      <c r="K53" s="152">
        <f>Tabla1[[#This Row],[Precio U. Costo]]*1.2</f>
        <v>0</v>
      </c>
      <c r="L53" s="152">
        <f>Tabla1[[#This Row],[Precio U. Costo]]*1.25</f>
        <v>0</v>
      </c>
      <c r="M53" s="150">
        <f>Tabla1[[#This Row],[Precio U. Costo]]*1.3</f>
        <v>0</v>
      </c>
      <c r="N53" s="150">
        <f>Tabla1[[#This Row],[Precio U. Costo]]*1.35</f>
        <v>0</v>
      </c>
      <c r="O53" s="150">
        <f>Tabla1[[#This Row],[Precio U. Costo]]*1.4</f>
        <v>0</v>
      </c>
      <c r="P53" s="152">
        <f>Tabla1[[#This Row],[Precio U. Costo]]*1.45</f>
        <v>0</v>
      </c>
      <c r="Q53" s="152">
        <f>Tabla1[[#This Row],[Precio U. Costo]]*1.5</f>
        <v>0</v>
      </c>
      <c r="R53" s="100" t="e">
        <f>VLOOKUP(Tabla1[[#This Row],[Item]],Tabla13[],6,)</f>
        <v>#N/A</v>
      </c>
      <c r="S53" s="140" t="e">
        <f>Tabla1[[#This Row],[Cantidad en Existencia registradas]]-Tabla1[[#This Row],[Cantidad vendida
dd/mm/aaaa]]</f>
        <v>#N/A</v>
      </c>
      <c r="T53" s="153" t="e">
        <f>Tabla1[[#This Row],[Cantidad vendida
dd/mm/aaaa]]+#REF!</f>
        <v>#N/A</v>
      </c>
      <c r="U53" s="153" t="e">
        <f>Tabla1[[#This Row],[Existencia
dd/mm/aaaa2]]+#REF!</f>
        <v>#N/A</v>
      </c>
    </row>
    <row r="54" spans="1:21" s="69" customFormat="1" ht="14.45" customHeight="1" x14ac:dyDescent="0.25">
      <c r="A54" s="99" t="s">
        <v>810</v>
      </c>
      <c r="B54" s="94" t="s">
        <v>141</v>
      </c>
      <c r="C54" s="91" t="s">
        <v>137</v>
      </c>
      <c r="D54" s="91" t="s">
        <v>32</v>
      </c>
      <c r="E54" s="241">
        <v>4</v>
      </c>
      <c r="F54" s="231">
        <v>1250</v>
      </c>
      <c r="G54" s="92">
        <f>Tabla1[[#This Row],[Precio U. Costo]]*1.05</f>
        <v>1312.5</v>
      </c>
      <c r="H54" s="92">
        <f>Tabla1[[#This Row],[Precio U. Costo]]*1.08</f>
        <v>1350</v>
      </c>
      <c r="I54" s="92">
        <f>Tabla1[[#This Row],[Precio U. Costo]]*1.1</f>
        <v>1375</v>
      </c>
      <c r="J54" s="92">
        <f>Tabla1[[#This Row],[Precio U. Costo]]*1.15</f>
        <v>1437.5</v>
      </c>
      <c r="K54" s="92">
        <f>Tabla1[[#This Row],[Precio U. Costo]]*1.2</f>
        <v>1500</v>
      </c>
      <c r="L54" s="92">
        <f>Tabla1[[#This Row],[Precio U. Costo]]*1.25</f>
        <v>1562.5</v>
      </c>
      <c r="M54" s="92">
        <f>Tabla1[[#This Row],[Precio U. Costo]]*1.3</f>
        <v>1625</v>
      </c>
      <c r="N54" s="92">
        <f>Tabla1[[#This Row],[Precio U. Costo]]*1.35</f>
        <v>1687.5</v>
      </c>
      <c r="O54" s="92">
        <f>Tabla1[[#This Row],[Precio U. Costo]]*1.4</f>
        <v>1750</v>
      </c>
      <c r="P54" s="92">
        <f>Tabla1[[#This Row],[Precio U. Costo]]*1.45</f>
        <v>1812.5</v>
      </c>
      <c r="Q54" s="92">
        <f>Tabla1[[#This Row],[Precio U. Costo]]*1.5</f>
        <v>1875</v>
      </c>
      <c r="R54" s="100" t="e">
        <f>VLOOKUP(Tabla1[[#This Row],[Item]],Tabla13[],6,)</f>
        <v>#N/A</v>
      </c>
      <c r="S54" s="93" t="e">
        <f>Tabla1[[#This Row],[Cantidad en Existencia registradas]]-Tabla1[[#This Row],[Cantidad vendida
dd/mm/aaaa]]</f>
        <v>#N/A</v>
      </c>
      <c r="T54" s="93" t="e">
        <f>Tabla1[[#This Row],[Cantidad vendida
dd/mm/aaaa]]+#REF!</f>
        <v>#N/A</v>
      </c>
      <c r="U54" s="93" t="e">
        <f>Tabla1[[#This Row],[Existencia
dd/mm/aaaa2]]+#REF!</f>
        <v>#N/A</v>
      </c>
    </row>
    <row r="55" spans="1:21" s="69" customFormat="1" ht="14.45" hidden="1" customHeight="1" x14ac:dyDescent="0.25">
      <c r="A55" s="99"/>
      <c r="B55" s="94"/>
      <c r="C55" s="91" t="s">
        <v>1056</v>
      </c>
      <c r="D55" s="91" t="s">
        <v>32</v>
      </c>
      <c r="E55" s="241">
        <v>0</v>
      </c>
      <c r="F55" s="231">
        <v>568</v>
      </c>
      <c r="G55" s="92">
        <f>Tabla1[[#This Row],[Precio U. Costo]]*1.05</f>
        <v>596.4</v>
      </c>
      <c r="H55" s="92">
        <f>Tabla1[[#This Row],[Precio U. Costo]]*1.08</f>
        <v>613.44000000000005</v>
      </c>
      <c r="I55" s="92">
        <f>Tabla1[[#This Row],[Precio U. Costo]]*1.1</f>
        <v>624.80000000000007</v>
      </c>
      <c r="J55" s="92">
        <f>Tabla1[[#This Row],[Precio U. Costo]]*1.15</f>
        <v>653.19999999999993</v>
      </c>
      <c r="K55" s="92">
        <f>Tabla1[[#This Row],[Precio U. Costo]]*1.2</f>
        <v>681.6</v>
      </c>
      <c r="L55" s="92">
        <f>Tabla1[[#This Row],[Precio U. Costo]]*1.25</f>
        <v>710</v>
      </c>
      <c r="M55" s="92">
        <f>Tabla1[[#This Row],[Precio U. Costo]]*1.3</f>
        <v>738.4</v>
      </c>
      <c r="N55" s="92">
        <f>Tabla1[[#This Row],[Precio U. Costo]]*1.35</f>
        <v>766.80000000000007</v>
      </c>
      <c r="O55" s="92">
        <f>Tabla1[[#This Row],[Precio U. Costo]]*1.4</f>
        <v>795.19999999999993</v>
      </c>
      <c r="P55" s="92">
        <f>Tabla1[[#This Row],[Precio U. Costo]]*1.45</f>
        <v>823.6</v>
      </c>
      <c r="Q55" s="92">
        <f>Tabla1[[#This Row],[Precio U. Costo]]*1.5</f>
        <v>852</v>
      </c>
      <c r="R55" s="100" t="e">
        <f>VLOOKUP(Tabla1[[#This Row],[Item]],Tabla13[],6,)</f>
        <v>#N/A</v>
      </c>
      <c r="S55" s="93" t="e">
        <f>Tabla1[[#This Row],[Cantidad en Existencia registradas]]-Tabla1[[#This Row],[Cantidad vendida
dd/mm/aaaa]]</f>
        <v>#N/A</v>
      </c>
      <c r="T55" s="93" t="e">
        <f>Tabla1[[#This Row],[Cantidad vendida
dd/mm/aaaa]]+#REF!</f>
        <v>#N/A</v>
      </c>
      <c r="U55" s="93" t="e">
        <f>Tabla1[[#This Row],[Existencia
dd/mm/aaaa2]]+#REF!</f>
        <v>#N/A</v>
      </c>
    </row>
    <row r="56" spans="1:21" s="69" customFormat="1" ht="14.45" customHeight="1" x14ac:dyDescent="0.25">
      <c r="A56" s="99" t="s">
        <v>809</v>
      </c>
      <c r="B56" s="94" t="s">
        <v>141</v>
      </c>
      <c r="C56" s="91" t="s">
        <v>138</v>
      </c>
      <c r="D56" s="91" t="s">
        <v>32</v>
      </c>
      <c r="E56" s="241">
        <v>1</v>
      </c>
      <c r="F56" s="127">
        <v>588</v>
      </c>
      <c r="G56" s="92">
        <f>Tabla1[[#This Row],[Precio U. Costo]]*1.05</f>
        <v>617.4</v>
      </c>
      <c r="H56" s="92">
        <f>Tabla1[[#This Row],[Precio U. Costo]]*1.08</f>
        <v>635.04000000000008</v>
      </c>
      <c r="I56" s="92">
        <f>Tabla1[[#This Row],[Precio U. Costo]]*1.1</f>
        <v>646.80000000000007</v>
      </c>
      <c r="J56" s="92">
        <f>Tabla1[[#This Row],[Precio U. Costo]]*1.15</f>
        <v>676.19999999999993</v>
      </c>
      <c r="K56" s="92">
        <f>Tabla1[[#This Row],[Precio U. Costo]]*1.2</f>
        <v>705.6</v>
      </c>
      <c r="L56" s="92">
        <f>Tabla1[[#This Row],[Precio U. Costo]]*1.25</f>
        <v>735</v>
      </c>
      <c r="M56" s="92">
        <f>Tabla1[[#This Row],[Precio U. Costo]]*1.3</f>
        <v>764.4</v>
      </c>
      <c r="N56" s="92">
        <f>Tabla1[[#This Row],[Precio U. Costo]]*1.35</f>
        <v>793.80000000000007</v>
      </c>
      <c r="O56" s="92">
        <f>Tabla1[[#This Row],[Precio U. Costo]]*1.4</f>
        <v>823.19999999999993</v>
      </c>
      <c r="P56" s="92">
        <f>Tabla1[[#This Row],[Precio U. Costo]]*1.45</f>
        <v>852.6</v>
      </c>
      <c r="Q56" s="92">
        <f>Tabla1[[#This Row],[Precio U. Costo]]*1.5</f>
        <v>882</v>
      </c>
      <c r="R56" s="100" t="e">
        <f>VLOOKUP(Tabla1[[#This Row],[Item]],Tabla13[],6,)</f>
        <v>#N/A</v>
      </c>
      <c r="S56" s="93" t="e">
        <f>Tabla1[[#This Row],[Cantidad en Existencia registradas]]-Tabla1[[#This Row],[Cantidad vendida
dd/mm/aaaa]]</f>
        <v>#N/A</v>
      </c>
      <c r="T56" s="93" t="e">
        <f>Tabla1[[#This Row],[Cantidad vendida
dd/mm/aaaa]]+#REF!</f>
        <v>#N/A</v>
      </c>
      <c r="U56" s="93" t="e">
        <f>Tabla1[[#This Row],[Existencia
dd/mm/aaaa2]]+#REF!</f>
        <v>#N/A</v>
      </c>
    </row>
    <row r="57" spans="1:21" s="69" customFormat="1" ht="14.45" hidden="1" customHeight="1" x14ac:dyDescent="0.25">
      <c r="A57" s="99" t="s">
        <v>616</v>
      </c>
      <c r="B57" s="94" t="s">
        <v>196</v>
      </c>
      <c r="C57" s="91" t="s">
        <v>779</v>
      </c>
      <c r="D57" s="91" t="s">
        <v>32</v>
      </c>
      <c r="E57" s="213">
        <v>6</v>
      </c>
      <c r="F57" s="127">
        <v>0</v>
      </c>
      <c r="G57" s="125">
        <f>Tabla1[[#This Row],[Precio U. Costo]]*1.05</f>
        <v>0</v>
      </c>
      <c r="H57" s="125">
        <f>Tabla1[[#This Row],[Precio U. Costo]]*1.08</f>
        <v>0</v>
      </c>
      <c r="I57" s="125">
        <f>Tabla1[[#This Row],[Precio U. Costo]]*1.1</f>
        <v>0</v>
      </c>
      <c r="J57" s="125">
        <f>Tabla1[[#This Row],[Precio U. Costo]]*1.15</f>
        <v>0</v>
      </c>
      <c r="K57" s="125">
        <f>Tabla1[[#This Row],[Precio U. Costo]]*1.2</f>
        <v>0</v>
      </c>
      <c r="L57" s="125">
        <f>Tabla1[[#This Row],[Precio U. Costo]]*1.25</f>
        <v>0</v>
      </c>
      <c r="M57" s="92">
        <f>Tabla1[[#This Row],[Precio U. Costo]]*1.3</f>
        <v>0</v>
      </c>
      <c r="N57" s="92">
        <f>Tabla1[[#This Row],[Precio U. Costo]]*1.35</f>
        <v>0</v>
      </c>
      <c r="O57" s="92">
        <f>Tabla1[[#This Row],[Precio U. Costo]]*1.4</f>
        <v>0</v>
      </c>
      <c r="P57" s="92">
        <f>Tabla1[[#This Row],[Precio U. Costo]]*1.45</f>
        <v>0</v>
      </c>
      <c r="Q57" s="125">
        <f>Tabla1[[#This Row],[Precio U. Costo]]*1.5</f>
        <v>0</v>
      </c>
      <c r="R57" s="100" t="e">
        <f>VLOOKUP(Tabla1[[#This Row],[Item]],Tabla13[],6,)</f>
        <v>#N/A</v>
      </c>
      <c r="S57" s="93" t="e">
        <f>Tabla1[[#This Row],[Cantidad en Existencia registradas]]-Tabla1[[#This Row],[Cantidad vendida
dd/mm/aaaa]]</f>
        <v>#N/A</v>
      </c>
      <c r="T57" s="93" t="e">
        <f>Tabla1[[#This Row],[Cantidad vendida
dd/mm/aaaa]]+#REF!</f>
        <v>#N/A</v>
      </c>
      <c r="U57" s="93" t="e">
        <f>Tabla1[[#This Row],[Existencia
dd/mm/aaaa2]]+#REF!</f>
        <v>#N/A</v>
      </c>
    </row>
    <row r="58" spans="1:21" s="69" customFormat="1" ht="14.45" hidden="1" customHeight="1" x14ac:dyDescent="0.25">
      <c r="A58" s="99" t="s">
        <v>543</v>
      </c>
      <c r="B58" s="94" t="s">
        <v>1</v>
      </c>
      <c r="C58" s="94" t="s">
        <v>297</v>
      </c>
      <c r="D58" s="91" t="s">
        <v>32</v>
      </c>
      <c r="E58" s="212">
        <v>0</v>
      </c>
      <c r="F58" s="127">
        <v>65</v>
      </c>
      <c r="G58" s="92">
        <f>Tabla1[[#This Row],[Precio U. Costo]]*1.05</f>
        <v>68.25</v>
      </c>
      <c r="H58" s="92">
        <f>Tabla1[[#This Row],[Precio U. Costo]]*1.08</f>
        <v>70.2</v>
      </c>
      <c r="I58" s="92">
        <f>Tabla1[[#This Row],[Precio U. Costo]]*1.1</f>
        <v>71.5</v>
      </c>
      <c r="J58" s="92">
        <f>Tabla1[[#This Row],[Precio U. Costo]]*1.15</f>
        <v>74.75</v>
      </c>
      <c r="K58" s="92">
        <f>Tabla1[[#This Row],[Precio U. Costo]]*1.2</f>
        <v>78</v>
      </c>
      <c r="L58" s="92">
        <f>Tabla1[[#This Row],[Precio U. Costo]]*1.25</f>
        <v>81.25</v>
      </c>
      <c r="M58" s="92">
        <f>Tabla1[[#This Row],[Precio U. Costo]]*1.3</f>
        <v>84.5</v>
      </c>
      <c r="N58" s="92">
        <f>Tabla1[[#This Row],[Precio U. Costo]]*1.35</f>
        <v>87.75</v>
      </c>
      <c r="O58" s="92">
        <f>Tabla1[[#This Row],[Precio U. Costo]]*1.4</f>
        <v>91</v>
      </c>
      <c r="P58" s="92">
        <f>Tabla1[[#This Row],[Precio U. Costo]]*1.45</f>
        <v>94.25</v>
      </c>
      <c r="Q58" s="92">
        <f>Tabla1[[#This Row],[Precio U. Costo]]*1.5</f>
        <v>97.5</v>
      </c>
      <c r="R58" s="100" t="e">
        <f>VLOOKUP(Tabla1[[#This Row],[Item]],Tabla13[],6,)</f>
        <v>#N/A</v>
      </c>
      <c r="S58" s="93" t="e">
        <f>Tabla1[[#This Row],[Cantidad en Existencia registradas]]-Tabla1[[#This Row],[Cantidad vendida
dd/mm/aaaa]]</f>
        <v>#N/A</v>
      </c>
      <c r="T58" s="93" t="e">
        <f>Tabla1[[#This Row],[Cantidad vendida
dd/mm/aaaa]]+#REF!</f>
        <v>#N/A</v>
      </c>
      <c r="U58" s="93" t="e">
        <f>Tabla1[[#This Row],[Existencia
dd/mm/aaaa2]]+#REF!</f>
        <v>#N/A</v>
      </c>
    </row>
    <row r="59" spans="1:21" s="69" customFormat="1" ht="14.45" hidden="1" customHeight="1" x14ac:dyDescent="0.25">
      <c r="A59" s="99" t="s">
        <v>542</v>
      </c>
      <c r="B59" s="94" t="s">
        <v>1</v>
      </c>
      <c r="C59" s="91" t="s">
        <v>899</v>
      </c>
      <c r="D59" s="91" t="s">
        <v>32</v>
      </c>
      <c r="E59" s="222">
        <v>2</v>
      </c>
      <c r="F59" s="161">
        <v>311.8</v>
      </c>
      <c r="G59" s="92">
        <f>Tabla1[[#This Row],[Precio U. Costo]]*1.05</f>
        <v>327.39000000000004</v>
      </c>
      <c r="H59" s="92">
        <f>Tabla1[[#This Row],[Precio U. Costo]]*1.08</f>
        <v>336.74400000000003</v>
      </c>
      <c r="I59" s="92">
        <f>Tabla1[[#This Row],[Precio U. Costo]]*1.1</f>
        <v>342.98</v>
      </c>
      <c r="J59" s="92">
        <f>Tabla1[[#This Row],[Precio U. Costo]]*1.15</f>
        <v>358.57</v>
      </c>
      <c r="K59" s="92">
        <f>Tabla1[[#This Row],[Precio U. Costo]]*1.2</f>
        <v>374.16</v>
      </c>
      <c r="L59" s="92">
        <f>Tabla1[[#This Row],[Precio U. Costo]]*1.25</f>
        <v>389.75</v>
      </c>
      <c r="M59" s="92">
        <f>Tabla1[[#This Row],[Precio U. Costo]]*1.3</f>
        <v>405.34000000000003</v>
      </c>
      <c r="N59" s="92">
        <f>Tabla1[[#This Row],[Precio U. Costo]]*1.35</f>
        <v>420.93000000000006</v>
      </c>
      <c r="O59" s="92">
        <f>Tabla1[[#This Row],[Precio U. Costo]]*1.4</f>
        <v>436.52</v>
      </c>
      <c r="P59" s="92">
        <f>Tabla1[[#This Row],[Precio U. Costo]]*1.45</f>
        <v>452.11</v>
      </c>
      <c r="Q59" s="92">
        <f>Tabla1[[#This Row],[Precio U. Costo]]*1.5</f>
        <v>467.70000000000005</v>
      </c>
      <c r="R59" s="100" t="e">
        <f>VLOOKUP(Tabla1[[#This Row],[Item]],Tabla13[],6,)</f>
        <v>#N/A</v>
      </c>
      <c r="S59" s="93" t="e">
        <f>Tabla1[[#This Row],[Cantidad en Existencia registradas]]-Tabla1[[#This Row],[Cantidad vendida
dd/mm/aaaa]]</f>
        <v>#N/A</v>
      </c>
      <c r="T59" s="93" t="e">
        <f>Tabla1[[#This Row],[Cantidad vendida
dd/mm/aaaa]]+#REF!</f>
        <v>#N/A</v>
      </c>
      <c r="U59" s="93" t="e">
        <f>Tabla1[[#This Row],[Existencia
dd/mm/aaaa2]]+#REF!</f>
        <v>#N/A</v>
      </c>
    </row>
    <row r="60" spans="1:21" s="69" customFormat="1" ht="14.45" hidden="1" customHeight="1" x14ac:dyDescent="0.25">
      <c r="A60" s="99" t="s">
        <v>541</v>
      </c>
      <c r="B60" s="94" t="s">
        <v>1</v>
      </c>
      <c r="C60" s="91" t="s">
        <v>898</v>
      </c>
      <c r="D60" s="91" t="s">
        <v>32</v>
      </c>
      <c r="E60" s="241">
        <v>9</v>
      </c>
      <c r="F60" s="161">
        <v>293.39999999999998</v>
      </c>
      <c r="G60" s="92">
        <f>Tabla1[[#This Row],[Precio U. Costo]]*1.05</f>
        <v>308.07</v>
      </c>
      <c r="H60" s="92">
        <f>Tabla1[[#This Row],[Precio U. Costo]]*1.08</f>
        <v>316.87200000000001</v>
      </c>
      <c r="I60" s="92">
        <f>Tabla1[[#This Row],[Precio U. Costo]]*1.1</f>
        <v>322.74</v>
      </c>
      <c r="J60" s="92">
        <f>Tabla1[[#This Row],[Precio U. Costo]]*1.15</f>
        <v>337.40999999999997</v>
      </c>
      <c r="K60" s="92">
        <f>Tabla1[[#This Row],[Precio U. Costo]]*1.2</f>
        <v>352.08</v>
      </c>
      <c r="L60" s="92">
        <f>Tabla1[[#This Row],[Precio U. Costo]]*1.25</f>
        <v>366.75</v>
      </c>
      <c r="M60" s="92">
        <f>Tabla1[[#This Row],[Precio U. Costo]]*1.3</f>
        <v>381.41999999999996</v>
      </c>
      <c r="N60" s="92">
        <f>Tabla1[[#This Row],[Precio U. Costo]]*1.35</f>
        <v>396.09</v>
      </c>
      <c r="O60" s="92">
        <f>Tabla1[[#This Row],[Precio U. Costo]]*1.4</f>
        <v>410.75999999999993</v>
      </c>
      <c r="P60" s="92">
        <f>Tabla1[[#This Row],[Precio U. Costo]]*1.45</f>
        <v>425.42999999999995</v>
      </c>
      <c r="Q60" s="92">
        <f>Tabla1[[#This Row],[Precio U. Costo]]*1.5</f>
        <v>440.09999999999997</v>
      </c>
      <c r="R60" s="100" t="e">
        <f>VLOOKUP(Tabla1[[#This Row],[Item]],Tabla13[],6,)</f>
        <v>#N/A</v>
      </c>
      <c r="S60" s="93" t="e">
        <f>Tabla1[[#This Row],[Cantidad en Existencia registradas]]-Tabla1[[#This Row],[Cantidad vendida
dd/mm/aaaa]]</f>
        <v>#N/A</v>
      </c>
      <c r="T60" s="93" t="e">
        <f>Tabla1[[#This Row],[Cantidad vendida
dd/mm/aaaa]]+#REF!</f>
        <v>#N/A</v>
      </c>
      <c r="U60" s="93" t="e">
        <f>Tabla1[[#This Row],[Existencia
dd/mm/aaaa2]]+#REF!</f>
        <v>#N/A</v>
      </c>
    </row>
    <row r="61" spans="1:21" s="69" customFormat="1" ht="14.45" hidden="1" customHeight="1" x14ac:dyDescent="0.25">
      <c r="A61" s="99"/>
      <c r="B61" s="91"/>
      <c r="C61" s="91" t="s">
        <v>963</v>
      </c>
      <c r="D61" s="91" t="s">
        <v>32</v>
      </c>
      <c r="E61" s="241">
        <v>2</v>
      </c>
      <c r="F61" s="161">
        <v>481.49</v>
      </c>
      <c r="G61" s="92">
        <f>Tabla1[[#This Row],[Precio U. Costo]]*1.05</f>
        <v>505.56450000000001</v>
      </c>
      <c r="H61" s="92">
        <f>Tabla1[[#This Row],[Precio U. Costo]]*1.08</f>
        <v>520.00920000000008</v>
      </c>
      <c r="I61" s="92">
        <f>Tabla1[[#This Row],[Precio U. Costo]]*1.1</f>
        <v>529.63900000000001</v>
      </c>
      <c r="J61" s="92">
        <f>Tabla1[[#This Row],[Precio U. Costo]]*1.15</f>
        <v>553.71349999999995</v>
      </c>
      <c r="K61" s="92">
        <f>Tabla1[[#This Row],[Precio U. Costo]]*1.2</f>
        <v>577.78800000000001</v>
      </c>
      <c r="L61" s="92">
        <f>Tabla1[[#This Row],[Precio U. Costo]]*1.25</f>
        <v>601.86249999999995</v>
      </c>
      <c r="M61" s="92">
        <f>Tabla1[[#This Row],[Precio U. Costo]]*1.3</f>
        <v>625.93700000000001</v>
      </c>
      <c r="N61" s="92">
        <f>Tabla1[[#This Row],[Precio U. Costo]]*1.35</f>
        <v>650.01150000000007</v>
      </c>
      <c r="O61" s="92">
        <f>Tabla1[[#This Row],[Precio U. Costo]]*1.4</f>
        <v>674.08600000000001</v>
      </c>
      <c r="P61" s="92">
        <f>Tabla1[[#This Row],[Precio U. Costo]]*1.45</f>
        <v>698.16049999999996</v>
      </c>
      <c r="Q61" s="92">
        <f>Tabla1[[#This Row],[Precio U. Costo]]*1.5</f>
        <v>722.23500000000001</v>
      </c>
      <c r="R61" s="100" t="e">
        <f>VLOOKUP(Tabla1[[#This Row],[Item]],Tabla13[],6,)</f>
        <v>#N/A</v>
      </c>
      <c r="S61" s="93" t="e">
        <f>Tabla1[[#This Row],[Cantidad en Existencia registradas]]-Tabla1[[#This Row],[Cantidad vendida
dd/mm/aaaa]]</f>
        <v>#N/A</v>
      </c>
      <c r="T61" s="93" t="e">
        <f>Tabla1[[#This Row],[Cantidad vendida
dd/mm/aaaa]]+#REF!</f>
        <v>#N/A</v>
      </c>
      <c r="U61" s="93" t="e">
        <f>Tabla1[[#This Row],[Existencia
dd/mm/aaaa2]]+#REF!</f>
        <v>#N/A</v>
      </c>
    </row>
    <row r="62" spans="1:21" s="69" customFormat="1" ht="14.45" hidden="1" customHeight="1" x14ac:dyDescent="0.25">
      <c r="A62" s="99" t="s">
        <v>808</v>
      </c>
      <c r="B62" s="91" t="s">
        <v>2</v>
      </c>
      <c r="C62" s="91" t="s">
        <v>879</v>
      </c>
      <c r="D62" s="91" t="s">
        <v>32</v>
      </c>
      <c r="E62" s="212">
        <v>0</v>
      </c>
      <c r="F62" s="231">
        <v>1768.3</v>
      </c>
      <c r="G62" s="92">
        <f>Tabla1[[#This Row],[Precio U. Costo]]*1.05</f>
        <v>1856.7149999999999</v>
      </c>
      <c r="H62" s="92">
        <f>Tabla1[[#This Row],[Precio U. Costo]]*1.08</f>
        <v>1909.7640000000001</v>
      </c>
      <c r="I62" s="92">
        <f>Tabla1[[#This Row],[Precio U. Costo]]*1.1</f>
        <v>1945.13</v>
      </c>
      <c r="J62" s="92">
        <f>Tabla1[[#This Row],[Precio U. Costo]]*1.15</f>
        <v>2033.5449999999998</v>
      </c>
      <c r="K62" s="92">
        <f>Tabla1[[#This Row],[Precio U. Costo]]*1.2</f>
        <v>2121.96</v>
      </c>
      <c r="L62" s="92">
        <f>Tabla1[[#This Row],[Precio U. Costo]]*1.25</f>
        <v>2210.375</v>
      </c>
      <c r="M62" s="92">
        <f>Tabla1[[#This Row],[Precio U. Costo]]*1.3</f>
        <v>2298.79</v>
      </c>
      <c r="N62" s="92">
        <f>Tabla1[[#This Row],[Precio U. Costo]]*1.35</f>
        <v>2387.2049999999999</v>
      </c>
      <c r="O62" s="92">
        <f>Tabla1[[#This Row],[Precio U. Costo]]*1.4</f>
        <v>2475.62</v>
      </c>
      <c r="P62" s="92">
        <f>Tabla1[[#This Row],[Precio U. Costo]]*1.45</f>
        <v>2564.0349999999999</v>
      </c>
      <c r="Q62" s="92">
        <f>Tabla1[[#This Row],[Precio U. Costo]]*1.5</f>
        <v>2652.45</v>
      </c>
      <c r="R62" s="100" t="e">
        <f>VLOOKUP(Tabla1[[#This Row],[Item]],Tabla13[],6,)</f>
        <v>#N/A</v>
      </c>
      <c r="S62" s="93" t="e">
        <f>Tabla1[[#This Row],[Cantidad en Existencia registradas]]-Tabla1[[#This Row],[Cantidad vendida
dd/mm/aaaa]]</f>
        <v>#N/A</v>
      </c>
      <c r="T62" s="93" t="e">
        <f>Tabla1[[#This Row],[Cantidad vendida
dd/mm/aaaa]]+#REF!</f>
        <v>#N/A</v>
      </c>
      <c r="U62" s="93" t="e">
        <f>Tabla1[[#This Row],[Existencia
dd/mm/aaaa2]]+#REF!</f>
        <v>#N/A</v>
      </c>
    </row>
    <row r="63" spans="1:21" s="69" customFormat="1" ht="14.45" hidden="1" customHeight="1" x14ac:dyDescent="0.25">
      <c r="A63" s="99" t="s">
        <v>807</v>
      </c>
      <c r="B63" s="91" t="s">
        <v>2</v>
      </c>
      <c r="C63" s="91" t="s">
        <v>876</v>
      </c>
      <c r="D63" s="91" t="s">
        <v>32</v>
      </c>
      <c r="E63" s="249">
        <v>4</v>
      </c>
      <c r="F63" s="231">
        <v>3691.12</v>
      </c>
      <c r="G63" s="92">
        <f>Tabla1[[#This Row],[Precio U. Costo]]*1.05</f>
        <v>3875.6759999999999</v>
      </c>
      <c r="H63" s="92">
        <f>Tabla1[[#This Row],[Precio U. Costo]]*1.08</f>
        <v>3986.4096</v>
      </c>
      <c r="I63" s="92">
        <f>Tabla1[[#This Row],[Precio U. Costo]]*1.1</f>
        <v>4060.2320000000004</v>
      </c>
      <c r="J63" s="92">
        <f>Tabla1[[#This Row],[Precio U. Costo]]*1.15</f>
        <v>4244.7879999999996</v>
      </c>
      <c r="K63" s="92">
        <f>Tabla1[[#This Row],[Precio U. Costo]]*1.2</f>
        <v>4429.3440000000001</v>
      </c>
      <c r="L63" s="92">
        <f>Tabla1[[#This Row],[Precio U. Costo]]*1.25</f>
        <v>4613.8999999999996</v>
      </c>
      <c r="M63" s="92">
        <f>Tabla1[[#This Row],[Precio U. Costo]]*1.3</f>
        <v>4798.4560000000001</v>
      </c>
      <c r="N63" s="92">
        <f>Tabla1[[#This Row],[Precio U. Costo]]*1.35</f>
        <v>4983.0120000000006</v>
      </c>
      <c r="O63" s="92">
        <f>Tabla1[[#This Row],[Precio U. Costo]]*1.4</f>
        <v>5167.5679999999993</v>
      </c>
      <c r="P63" s="92">
        <f>Tabla1[[#This Row],[Precio U. Costo]]*1.45</f>
        <v>5352.1239999999998</v>
      </c>
      <c r="Q63" s="92">
        <f>Tabla1[[#This Row],[Precio U. Costo]]*1.5</f>
        <v>5536.68</v>
      </c>
      <c r="R63" s="100" t="e">
        <f>VLOOKUP(Tabla1[[#This Row],[Item]],Tabla13[],6,)</f>
        <v>#N/A</v>
      </c>
      <c r="S63" s="93" t="e">
        <f>Tabla1[[#This Row],[Cantidad en Existencia registradas]]-Tabla1[[#This Row],[Cantidad vendida
dd/mm/aaaa]]</f>
        <v>#N/A</v>
      </c>
      <c r="T63" s="93" t="e">
        <f>Tabla1[[#This Row],[Cantidad vendida
dd/mm/aaaa]]+#REF!</f>
        <v>#N/A</v>
      </c>
      <c r="U63" s="93" t="e">
        <f>Tabla1[[#This Row],[Existencia
dd/mm/aaaa2]]+#REF!</f>
        <v>#N/A</v>
      </c>
    </row>
    <row r="64" spans="1:21" s="69" customFormat="1" ht="14.45" hidden="1" customHeight="1" x14ac:dyDescent="0.25">
      <c r="A64" s="99"/>
      <c r="B64" s="91" t="s">
        <v>2</v>
      </c>
      <c r="C64" s="91" t="s">
        <v>1052</v>
      </c>
      <c r="D64" s="91" t="s">
        <v>32</v>
      </c>
      <c r="E64" s="212">
        <v>0</v>
      </c>
      <c r="F64" s="234">
        <v>14461.22</v>
      </c>
      <c r="G64" s="92">
        <f>Tabla1[[#This Row],[Precio U. Costo]]*1.05</f>
        <v>15184.281000000001</v>
      </c>
      <c r="H64" s="92">
        <f>Tabla1[[#This Row],[Precio U. Costo]]*1.08</f>
        <v>15618.1176</v>
      </c>
      <c r="I64" s="92">
        <f>Tabla1[[#This Row],[Precio U. Costo]]*1.1</f>
        <v>15907.342000000001</v>
      </c>
      <c r="J64" s="92">
        <f>Tabla1[[#This Row],[Precio U. Costo]]*1.15</f>
        <v>16630.402999999998</v>
      </c>
      <c r="K64" s="92">
        <f>Tabla1[[#This Row],[Precio U. Costo]]*1.2</f>
        <v>17353.464</v>
      </c>
      <c r="L64" s="92">
        <f>Tabla1[[#This Row],[Precio U. Costo]]*1.25</f>
        <v>18076.524999999998</v>
      </c>
      <c r="M64" s="92">
        <f>Tabla1[[#This Row],[Precio U. Costo]]*1.3</f>
        <v>18799.585999999999</v>
      </c>
      <c r="N64" s="92">
        <f>Tabla1[[#This Row],[Precio U. Costo]]*1.35</f>
        <v>19522.647000000001</v>
      </c>
      <c r="O64" s="92">
        <f>Tabla1[[#This Row],[Precio U. Costo]]*1.4</f>
        <v>20245.707999999999</v>
      </c>
      <c r="P64" s="92">
        <f>Tabla1[[#This Row],[Precio U. Costo]]*1.45</f>
        <v>20968.768999999997</v>
      </c>
      <c r="Q64" s="92">
        <f>Tabla1[[#This Row],[Precio U. Costo]]*1.5</f>
        <v>21691.829999999998</v>
      </c>
      <c r="R64" s="100" t="e">
        <f>VLOOKUP(Tabla1[[#This Row],[Item]],Tabla13[],6,)</f>
        <v>#N/A</v>
      </c>
      <c r="S64" s="93" t="e">
        <f>Tabla1[[#This Row],[Cantidad en Existencia registradas]]-Tabla1[[#This Row],[Cantidad vendida
dd/mm/aaaa]]</f>
        <v>#N/A</v>
      </c>
      <c r="T64" s="93" t="e">
        <f>Tabla1[[#This Row],[Cantidad vendida
dd/mm/aaaa]]+#REF!</f>
        <v>#N/A</v>
      </c>
      <c r="U64" s="93" t="e">
        <f>Tabla1[[#This Row],[Existencia
dd/mm/aaaa2]]+#REF!</f>
        <v>#N/A</v>
      </c>
    </row>
    <row r="65" spans="1:21" s="69" customFormat="1" ht="14.45" hidden="1" customHeight="1" x14ac:dyDescent="0.25">
      <c r="A65" s="99"/>
      <c r="B65" s="91" t="s">
        <v>2</v>
      </c>
      <c r="C65" s="91" t="s">
        <v>938</v>
      </c>
      <c r="D65" s="91" t="s">
        <v>32</v>
      </c>
      <c r="E65" s="212">
        <v>0</v>
      </c>
      <c r="F65" s="231">
        <v>15012.61</v>
      </c>
      <c r="G65" s="92">
        <f>Tabla1[[#This Row],[Precio U. Costo]]*1.05</f>
        <v>15763.240500000002</v>
      </c>
      <c r="H65" s="92">
        <f>Tabla1[[#This Row],[Precio U. Costo]]*1.08</f>
        <v>16213.618800000002</v>
      </c>
      <c r="I65" s="92">
        <f>Tabla1[[#This Row],[Precio U. Costo]]*1.1</f>
        <v>16513.871000000003</v>
      </c>
      <c r="J65" s="92">
        <f>Tabla1[[#This Row],[Precio U. Costo]]*1.15</f>
        <v>17264.501499999998</v>
      </c>
      <c r="K65" s="92">
        <f>Tabla1[[#This Row],[Precio U. Costo]]*1.2</f>
        <v>18015.132000000001</v>
      </c>
      <c r="L65" s="92">
        <f>Tabla1[[#This Row],[Precio U. Costo]]*1.25</f>
        <v>18765.762500000001</v>
      </c>
      <c r="M65" s="92">
        <f>Tabla1[[#This Row],[Precio U. Costo]]*1.3</f>
        <v>19516.393</v>
      </c>
      <c r="N65" s="92">
        <f>Tabla1[[#This Row],[Precio U. Costo]]*1.35</f>
        <v>20267.023500000003</v>
      </c>
      <c r="O65" s="92">
        <f>Tabla1[[#This Row],[Precio U. Costo]]*1.4</f>
        <v>21017.653999999999</v>
      </c>
      <c r="P65" s="92">
        <f>Tabla1[[#This Row],[Precio U. Costo]]*1.45</f>
        <v>21768.284500000002</v>
      </c>
      <c r="Q65" s="92">
        <f>Tabla1[[#This Row],[Precio U. Costo]]*1.5</f>
        <v>22518.915000000001</v>
      </c>
      <c r="R65" s="100" t="e">
        <f>VLOOKUP(Tabla1[[#This Row],[Item]],Tabla13[],6,)</f>
        <v>#N/A</v>
      </c>
      <c r="S65" s="93" t="e">
        <f>Tabla1[[#This Row],[Cantidad en Existencia registradas]]-Tabla1[[#This Row],[Cantidad vendida
dd/mm/aaaa]]</f>
        <v>#N/A</v>
      </c>
      <c r="T65" s="93" t="e">
        <f>Tabla1[[#This Row],[Cantidad vendida
dd/mm/aaaa]]+#REF!</f>
        <v>#N/A</v>
      </c>
      <c r="U65" s="93" t="e">
        <f>Tabla1[[#This Row],[Existencia
dd/mm/aaaa2]]+#REF!</f>
        <v>#N/A</v>
      </c>
    </row>
    <row r="66" spans="1:21" s="69" customFormat="1" ht="14.45" hidden="1" customHeight="1" x14ac:dyDescent="0.25">
      <c r="A66" s="99" t="s">
        <v>793</v>
      </c>
      <c r="B66" s="91" t="s">
        <v>2</v>
      </c>
      <c r="C66" s="91" t="s">
        <v>878</v>
      </c>
      <c r="D66" s="91" t="s">
        <v>32</v>
      </c>
      <c r="E66" s="241">
        <v>9</v>
      </c>
      <c r="F66" s="231">
        <v>1401.28</v>
      </c>
      <c r="G66" s="92">
        <f>Tabla1[[#This Row],[Precio U. Costo]]*1.05</f>
        <v>1471.3440000000001</v>
      </c>
      <c r="H66" s="92">
        <f>Tabla1[[#This Row],[Precio U. Costo]]*1.08</f>
        <v>1513.3824</v>
      </c>
      <c r="I66" s="92">
        <f>Tabla1[[#This Row],[Precio U. Costo]]*1.1</f>
        <v>1541.4080000000001</v>
      </c>
      <c r="J66" s="92">
        <f>Tabla1[[#This Row],[Precio U. Costo]]*1.15</f>
        <v>1611.4719999999998</v>
      </c>
      <c r="K66" s="92">
        <f>Tabla1[[#This Row],[Precio U. Costo]]*1.2</f>
        <v>1681.5359999999998</v>
      </c>
      <c r="L66" s="92">
        <f>Tabla1[[#This Row],[Precio U. Costo]]*1.25</f>
        <v>1751.6</v>
      </c>
      <c r="M66" s="92">
        <f>Tabla1[[#This Row],[Precio U. Costo]]*1.3</f>
        <v>1821.664</v>
      </c>
      <c r="N66" s="92">
        <f>Tabla1[[#This Row],[Precio U. Costo]]*1.35</f>
        <v>1891.7280000000001</v>
      </c>
      <c r="O66" s="92">
        <f>Tabla1[[#This Row],[Precio U. Costo]]*1.4</f>
        <v>1961.7919999999999</v>
      </c>
      <c r="P66" s="92">
        <f>Tabla1[[#This Row],[Precio U. Costo]]*1.45</f>
        <v>2031.856</v>
      </c>
      <c r="Q66" s="92">
        <f>Tabla1[[#This Row],[Precio U. Costo]]*1.5</f>
        <v>2101.92</v>
      </c>
      <c r="R66" s="100" t="e">
        <f>VLOOKUP(Tabla1[[#This Row],[Item]],Tabla13[],6,)</f>
        <v>#N/A</v>
      </c>
      <c r="S66" s="93" t="e">
        <f>Tabla1[[#This Row],[Cantidad en Existencia registradas]]-Tabla1[[#This Row],[Cantidad vendida
dd/mm/aaaa]]</f>
        <v>#N/A</v>
      </c>
      <c r="T66" s="93" t="e">
        <f>Tabla1[[#This Row],[Cantidad vendida
dd/mm/aaaa]]+#REF!</f>
        <v>#N/A</v>
      </c>
      <c r="U66" s="93" t="e">
        <f>Tabla1[[#This Row],[Existencia
dd/mm/aaaa2]]+#REF!</f>
        <v>#N/A</v>
      </c>
    </row>
    <row r="67" spans="1:21" s="69" customFormat="1" ht="14.45" hidden="1" customHeight="1" x14ac:dyDescent="0.25">
      <c r="A67" s="99" t="s">
        <v>792</v>
      </c>
      <c r="B67" s="91" t="s">
        <v>2</v>
      </c>
      <c r="C67" s="91" t="s">
        <v>875</v>
      </c>
      <c r="D67" s="91" t="s">
        <v>32</v>
      </c>
      <c r="E67" s="241">
        <v>8</v>
      </c>
      <c r="F67" s="234">
        <v>2191.48</v>
      </c>
      <c r="G67" s="92">
        <f>Tabla1[[#This Row],[Precio U. Costo]]*1.05</f>
        <v>2301.0540000000001</v>
      </c>
      <c r="H67" s="92">
        <f>Tabla1[[#This Row],[Precio U. Costo]]*1.08</f>
        <v>2366.7984000000001</v>
      </c>
      <c r="I67" s="92">
        <f>Tabla1[[#This Row],[Precio U. Costo]]*1.1</f>
        <v>2410.6280000000002</v>
      </c>
      <c r="J67" s="92">
        <f>Tabla1[[#This Row],[Precio U. Costo]]*1.15</f>
        <v>2520.2019999999998</v>
      </c>
      <c r="K67" s="92">
        <f>Tabla1[[#This Row],[Precio U. Costo]]*1.2</f>
        <v>2629.7759999999998</v>
      </c>
      <c r="L67" s="92">
        <f>Tabla1[[#This Row],[Precio U. Costo]]*1.25</f>
        <v>2739.35</v>
      </c>
      <c r="M67" s="92">
        <f>Tabla1[[#This Row],[Precio U. Costo]]*1.3</f>
        <v>2848.924</v>
      </c>
      <c r="N67" s="92">
        <f>Tabla1[[#This Row],[Precio U. Costo]]*1.35</f>
        <v>2958.498</v>
      </c>
      <c r="O67" s="92">
        <f>Tabla1[[#This Row],[Precio U. Costo]]*1.4</f>
        <v>3068.0719999999997</v>
      </c>
      <c r="P67" s="92">
        <f>Tabla1[[#This Row],[Precio U. Costo]]*1.45</f>
        <v>3177.6459999999997</v>
      </c>
      <c r="Q67" s="92">
        <f>Tabla1[[#This Row],[Precio U. Costo]]*1.5</f>
        <v>3287.2200000000003</v>
      </c>
      <c r="R67" s="100" t="e">
        <f>VLOOKUP(Tabla1[[#This Row],[Item]],Tabla13[],6,)</f>
        <v>#N/A</v>
      </c>
      <c r="S67" s="93" t="e">
        <f>Tabla1[[#This Row],[Cantidad en Existencia registradas]]-Tabla1[[#This Row],[Cantidad vendida
dd/mm/aaaa]]</f>
        <v>#N/A</v>
      </c>
      <c r="T67" s="93" t="e">
        <f>Tabla1[[#This Row],[Cantidad vendida
dd/mm/aaaa]]+#REF!</f>
        <v>#N/A</v>
      </c>
      <c r="U67" s="93" t="e">
        <f>Tabla1[[#This Row],[Existencia
dd/mm/aaaa2]]+#REF!</f>
        <v>#N/A</v>
      </c>
    </row>
    <row r="68" spans="1:21" s="69" customFormat="1" ht="14.45" hidden="1" customHeight="1" x14ac:dyDescent="0.25">
      <c r="A68" s="141"/>
      <c r="B68" s="93" t="s">
        <v>2</v>
      </c>
      <c r="C68" s="154" t="s">
        <v>955</v>
      </c>
      <c r="D68" s="93" t="s">
        <v>32</v>
      </c>
      <c r="E68" s="69">
        <v>53</v>
      </c>
      <c r="F68" s="218">
        <v>124.13</v>
      </c>
      <c r="G68" s="207">
        <f>Tabla1[[#This Row],[Precio U. Costo]]*1.05</f>
        <v>130.3365</v>
      </c>
      <c r="H68" s="207">
        <f>Tabla1[[#This Row],[Precio U. Costo]]*1.08</f>
        <v>134.06040000000002</v>
      </c>
      <c r="I68" s="207">
        <f>Tabla1[[#This Row],[Precio U. Costo]]*1.1</f>
        <v>136.54300000000001</v>
      </c>
      <c r="J68" s="207">
        <f>Tabla1[[#This Row],[Precio U. Costo]]*1.15</f>
        <v>142.74949999999998</v>
      </c>
      <c r="K68" s="207">
        <f>Tabla1[[#This Row],[Precio U. Costo]]*1.2</f>
        <v>148.95599999999999</v>
      </c>
      <c r="L68" s="207">
        <f>Tabla1[[#This Row],[Precio U. Costo]]*1.25</f>
        <v>155.16249999999999</v>
      </c>
      <c r="M68" s="150">
        <f>Tabla1[[#This Row],[Precio U. Costo]]*1.3</f>
        <v>161.369</v>
      </c>
      <c r="N68" s="150">
        <f>Tabla1[[#This Row],[Precio U. Costo]]*1.35</f>
        <v>167.57550000000001</v>
      </c>
      <c r="O68" s="150">
        <f>Tabla1[[#This Row],[Precio U. Costo]]*1.4</f>
        <v>173.78199999999998</v>
      </c>
      <c r="P68" s="207">
        <f>Tabla1[[#This Row],[Precio U. Costo]]*1.45</f>
        <v>179.98849999999999</v>
      </c>
      <c r="Q68" s="207">
        <f>Tabla1[[#This Row],[Precio U. Costo]]*1.5</f>
        <v>186.19499999999999</v>
      </c>
      <c r="R68" s="100" t="e">
        <f>VLOOKUP(Tabla1[[#This Row],[Item]],Tabla13[],6,)</f>
        <v>#N/A</v>
      </c>
      <c r="S68" s="140" t="e">
        <f>Tabla1[[#This Row],[Cantidad en Existencia registradas]]-Tabla1[[#This Row],[Cantidad vendida
dd/mm/aaaa]]</f>
        <v>#N/A</v>
      </c>
      <c r="T68" s="153" t="e">
        <f>Tabla1[[#This Row],[Cantidad vendida
dd/mm/aaaa]]+#REF!</f>
        <v>#N/A</v>
      </c>
      <c r="U68" s="153" t="e">
        <f>Tabla1[[#This Row],[Existencia
dd/mm/aaaa2]]+#REF!</f>
        <v>#N/A</v>
      </c>
    </row>
    <row r="69" spans="1:21" s="69" customFormat="1" ht="14.45" hidden="1" customHeight="1" x14ac:dyDescent="0.25">
      <c r="A69" s="99" t="s">
        <v>791</v>
      </c>
      <c r="B69" s="91" t="s">
        <v>1023</v>
      </c>
      <c r="C69" s="91" t="s">
        <v>887</v>
      </c>
      <c r="D69" s="91" t="s">
        <v>32</v>
      </c>
      <c r="E69" s="245" t="s">
        <v>1036</v>
      </c>
      <c r="F69" s="231">
        <v>515.16</v>
      </c>
      <c r="G69" s="92">
        <f>Tabla1[[#This Row],[Precio U. Costo]]*1.05</f>
        <v>540.91800000000001</v>
      </c>
      <c r="H69" s="92">
        <f>Tabla1[[#This Row],[Precio U. Costo]]*1.08</f>
        <v>556.37279999999998</v>
      </c>
      <c r="I69" s="92">
        <f>Tabla1[[#This Row],[Precio U. Costo]]*1.1</f>
        <v>566.67600000000004</v>
      </c>
      <c r="J69" s="92">
        <f>Tabla1[[#This Row],[Precio U. Costo]]*1.15</f>
        <v>592.43399999999997</v>
      </c>
      <c r="K69" s="92">
        <f>Tabla1[[#This Row],[Precio U. Costo]]*1.2</f>
        <v>618.19199999999989</v>
      </c>
      <c r="L69" s="92">
        <f>Tabla1[[#This Row],[Precio U. Costo]]*1.25</f>
        <v>643.94999999999993</v>
      </c>
      <c r="M69" s="92">
        <f>Tabla1[[#This Row],[Precio U. Costo]]*1.3</f>
        <v>669.70799999999997</v>
      </c>
      <c r="N69" s="92">
        <f>Tabla1[[#This Row],[Precio U. Costo]]*1.35</f>
        <v>695.46600000000001</v>
      </c>
      <c r="O69" s="92">
        <f>Tabla1[[#This Row],[Precio U. Costo]]*1.4</f>
        <v>721.22399999999993</v>
      </c>
      <c r="P69" s="92">
        <f>Tabla1[[#This Row],[Precio U. Costo]]*1.45</f>
        <v>746.98199999999997</v>
      </c>
      <c r="Q69" s="92">
        <f>Tabla1[[#This Row],[Precio U. Costo]]*1.5</f>
        <v>772.74</v>
      </c>
      <c r="R69" s="100" t="e">
        <f>VLOOKUP(Tabla1[[#This Row],[Item]],Tabla13[],6,)</f>
        <v>#N/A</v>
      </c>
      <c r="S69" s="93" t="e">
        <f>Tabla1[[#This Row],[Cantidad en Existencia registradas]]-Tabla1[[#This Row],[Cantidad vendida
dd/mm/aaaa]]</f>
        <v>#VALUE!</v>
      </c>
      <c r="T69" s="93" t="e">
        <f>Tabla1[[#This Row],[Cantidad vendida
dd/mm/aaaa]]+#REF!</f>
        <v>#N/A</v>
      </c>
      <c r="U69" s="93" t="e">
        <f>Tabla1[[#This Row],[Existencia
dd/mm/aaaa2]]+#REF!</f>
        <v>#VALUE!</v>
      </c>
    </row>
    <row r="70" spans="1:21" s="69" customFormat="1" ht="14.45" hidden="1" customHeight="1" x14ac:dyDescent="0.25">
      <c r="A70" s="99"/>
      <c r="B70" s="91" t="s">
        <v>2</v>
      </c>
      <c r="C70" s="91" t="s">
        <v>917</v>
      </c>
      <c r="D70" s="91" t="s">
        <v>32</v>
      </c>
      <c r="E70" s="241">
        <v>35</v>
      </c>
      <c r="F70" s="231">
        <v>649.84</v>
      </c>
      <c r="G70" s="92">
        <f>Tabla1[[#This Row],[Precio U. Costo]]*1.05</f>
        <v>682.33200000000011</v>
      </c>
      <c r="H70" s="92">
        <f>Tabla1[[#This Row],[Precio U. Costo]]*1.08</f>
        <v>701.82720000000006</v>
      </c>
      <c r="I70" s="92">
        <f>Tabla1[[#This Row],[Precio U. Costo]]*1.1</f>
        <v>714.82400000000007</v>
      </c>
      <c r="J70" s="92">
        <f>Tabla1[[#This Row],[Precio U. Costo]]*1.15</f>
        <v>747.31600000000003</v>
      </c>
      <c r="K70" s="92">
        <f>Tabla1[[#This Row],[Precio U. Costo]]*1.2</f>
        <v>779.80799999999999</v>
      </c>
      <c r="L70" s="92">
        <f>Tabla1[[#This Row],[Precio U. Costo]]*1.25</f>
        <v>812.30000000000007</v>
      </c>
      <c r="M70" s="92">
        <f>Tabla1[[#This Row],[Precio U. Costo]]*1.3</f>
        <v>844.79200000000003</v>
      </c>
      <c r="N70" s="92">
        <f>Tabla1[[#This Row],[Precio U. Costo]]*1.35</f>
        <v>877.28400000000011</v>
      </c>
      <c r="O70" s="92">
        <f>Tabla1[[#This Row],[Precio U. Costo]]*1.4</f>
        <v>909.77599999999995</v>
      </c>
      <c r="P70" s="92">
        <f>Tabla1[[#This Row],[Precio U. Costo]]*1.45</f>
        <v>942.26800000000003</v>
      </c>
      <c r="Q70" s="92">
        <f>Tabla1[[#This Row],[Precio U. Costo]]*1.5</f>
        <v>974.76</v>
      </c>
      <c r="R70" s="100" t="e">
        <f>VLOOKUP(Tabla1[[#This Row],[Item]],Tabla13[],6,)</f>
        <v>#N/A</v>
      </c>
      <c r="S70" s="93" t="e">
        <f>Tabla1[[#This Row],[Cantidad en Existencia registradas]]-Tabla1[[#This Row],[Cantidad vendida
dd/mm/aaaa]]</f>
        <v>#N/A</v>
      </c>
      <c r="T70" s="93" t="e">
        <f>Tabla1[[#This Row],[Cantidad vendida
dd/mm/aaaa]]+#REF!</f>
        <v>#N/A</v>
      </c>
      <c r="U70" s="93" t="e">
        <f>Tabla1[[#This Row],[Existencia
dd/mm/aaaa2]]+#REF!</f>
        <v>#N/A</v>
      </c>
    </row>
    <row r="71" spans="1:21" s="69" customFormat="1" ht="14.45" hidden="1" customHeight="1" x14ac:dyDescent="0.25">
      <c r="A71" s="99" t="s">
        <v>790</v>
      </c>
      <c r="B71" s="91" t="s">
        <v>2</v>
      </c>
      <c r="C71" s="91" t="s">
        <v>874</v>
      </c>
      <c r="D71" s="91" t="s">
        <v>32</v>
      </c>
      <c r="E71" s="241">
        <v>44</v>
      </c>
      <c r="F71" s="231">
        <v>1007.58</v>
      </c>
      <c r="G71" s="92">
        <f>Tabla1[[#This Row],[Precio U. Costo]]*1.05</f>
        <v>1057.9590000000001</v>
      </c>
      <c r="H71" s="92">
        <f>Tabla1[[#This Row],[Precio U. Costo]]*1.08</f>
        <v>1088.1864</v>
      </c>
      <c r="I71" s="92">
        <f>Tabla1[[#This Row],[Precio U. Costo]]*1.1</f>
        <v>1108.3380000000002</v>
      </c>
      <c r="J71" s="92">
        <f>Tabla1[[#This Row],[Precio U. Costo]]*1.15</f>
        <v>1158.7169999999999</v>
      </c>
      <c r="K71" s="92">
        <f>Tabla1[[#This Row],[Precio U. Costo]]*1.2</f>
        <v>1209.096</v>
      </c>
      <c r="L71" s="92">
        <f>Tabla1[[#This Row],[Precio U. Costo]]*1.25</f>
        <v>1259.4750000000001</v>
      </c>
      <c r="M71" s="92">
        <f>Tabla1[[#This Row],[Precio U. Costo]]*1.3</f>
        <v>1309.854</v>
      </c>
      <c r="N71" s="92">
        <f>Tabla1[[#This Row],[Precio U. Costo]]*1.35</f>
        <v>1360.2330000000002</v>
      </c>
      <c r="O71" s="92">
        <f>Tabla1[[#This Row],[Precio U. Costo]]*1.4</f>
        <v>1410.6120000000001</v>
      </c>
      <c r="P71" s="92">
        <f>Tabla1[[#This Row],[Precio U. Costo]]*1.45</f>
        <v>1460.991</v>
      </c>
      <c r="Q71" s="92">
        <f>Tabla1[[#This Row],[Precio U. Costo]]*1.5</f>
        <v>1511.3700000000001</v>
      </c>
      <c r="R71" s="100" t="e">
        <f>VLOOKUP(Tabla1[[#This Row],[Item]],Tabla13[],6,)</f>
        <v>#N/A</v>
      </c>
      <c r="S71" s="93" t="e">
        <f>Tabla1[[#This Row],[Cantidad en Existencia registradas]]-Tabla1[[#This Row],[Cantidad vendida
dd/mm/aaaa]]</f>
        <v>#N/A</v>
      </c>
      <c r="T71" s="93" t="e">
        <f>Tabla1[[#This Row],[Cantidad vendida
dd/mm/aaaa]]+#REF!</f>
        <v>#N/A</v>
      </c>
      <c r="U71" s="93" t="e">
        <f>Tabla1[[#This Row],[Existencia
dd/mm/aaaa2]]+#REF!</f>
        <v>#N/A</v>
      </c>
    </row>
    <row r="72" spans="1:21" s="69" customFormat="1" ht="14.45" hidden="1" customHeight="1" x14ac:dyDescent="0.25">
      <c r="A72" s="99" t="s">
        <v>789</v>
      </c>
      <c r="B72" s="91" t="s">
        <v>2</v>
      </c>
      <c r="C72" s="91" t="s">
        <v>30</v>
      </c>
      <c r="D72" s="91" t="s">
        <v>32</v>
      </c>
      <c r="E72" s="241">
        <v>1</v>
      </c>
      <c r="F72" s="231">
        <v>4766.8999999999996</v>
      </c>
      <c r="G72" s="92">
        <f>Tabla1[[#This Row],[Precio U. Costo]]*1.05</f>
        <v>5005.2449999999999</v>
      </c>
      <c r="H72" s="92">
        <f>Tabla1[[#This Row],[Precio U. Costo]]*1.08</f>
        <v>5148.2519999999995</v>
      </c>
      <c r="I72" s="92">
        <f>Tabla1[[#This Row],[Precio U. Costo]]*1.1</f>
        <v>5243.59</v>
      </c>
      <c r="J72" s="92">
        <f>Tabla1[[#This Row],[Precio U. Costo]]*1.15</f>
        <v>5481.9349999999995</v>
      </c>
      <c r="K72" s="92">
        <f>Tabla1[[#This Row],[Precio U. Costo]]*1.2</f>
        <v>5720.28</v>
      </c>
      <c r="L72" s="92">
        <f>Tabla1[[#This Row],[Precio U. Costo]]*1.25</f>
        <v>5958.625</v>
      </c>
      <c r="M72" s="92">
        <f>Tabla1[[#This Row],[Precio U. Costo]]*1.3</f>
        <v>6196.9699999999993</v>
      </c>
      <c r="N72" s="92">
        <f>Tabla1[[#This Row],[Precio U. Costo]]*1.35</f>
        <v>6435.3149999999996</v>
      </c>
      <c r="O72" s="92">
        <f>Tabla1[[#This Row],[Precio U. Costo]]*1.4</f>
        <v>6673.6599999999989</v>
      </c>
      <c r="P72" s="92">
        <f>Tabla1[[#This Row],[Precio U. Costo]]*1.45</f>
        <v>6912.0049999999992</v>
      </c>
      <c r="Q72" s="92">
        <f>Tabla1[[#This Row],[Precio U. Costo]]*1.5</f>
        <v>7150.3499999999995</v>
      </c>
      <c r="R72" s="100" t="e">
        <f>VLOOKUP(Tabla1[[#This Row],[Item]],Tabla13[],6,)</f>
        <v>#N/A</v>
      </c>
      <c r="S72" s="93" t="e">
        <f>Tabla1[[#This Row],[Cantidad en Existencia registradas]]-Tabla1[[#This Row],[Cantidad vendida
dd/mm/aaaa]]</f>
        <v>#N/A</v>
      </c>
      <c r="T72" s="93" t="e">
        <f>Tabla1[[#This Row],[Cantidad vendida
dd/mm/aaaa]]+#REF!</f>
        <v>#N/A</v>
      </c>
      <c r="U72" s="93" t="e">
        <f>Tabla1[[#This Row],[Existencia
dd/mm/aaaa2]]+#REF!</f>
        <v>#N/A</v>
      </c>
    </row>
    <row r="73" spans="1:21" s="69" customFormat="1" ht="14.45" hidden="1" customHeight="1" x14ac:dyDescent="0.25">
      <c r="A73" s="99" t="s">
        <v>788</v>
      </c>
      <c r="B73" s="91" t="s">
        <v>2</v>
      </c>
      <c r="C73" s="91" t="s">
        <v>746</v>
      </c>
      <c r="D73" s="91" t="s">
        <v>32</v>
      </c>
      <c r="E73" s="212">
        <v>0</v>
      </c>
      <c r="F73" s="231">
        <v>3509.7</v>
      </c>
      <c r="G73" s="92">
        <f>Tabla1[[#This Row],[Precio U. Costo]]*1.05</f>
        <v>3685.1849999999999</v>
      </c>
      <c r="H73" s="92">
        <f>Tabla1[[#This Row],[Precio U. Costo]]*1.08</f>
        <v>3790.4760000000001</v>
      </c>
      <c r="I73" s="92">
        <f>Tabla1[[#This Row],[Precio U. Costo]]*1.1</f>
        <v>3860.67</v>
      </c>
      <c r="J73" s="92">
        <f>Tabla1[[#This Row],[Precio U. Costo]]*1.15</f>
        <v>4036.1549999999993</v>
      </c>
      <c r="K73" s="92">
        <f>Tabla1[[#This Row],[Precio U. Costo]]*1.2</f>
        <v>4211.6399999999994</v>
      </c>
      <c r="L73" s="92">
        <f>Tabla1[[#This Row],[Precio U. Costo]]*1.25</f>
        <v>4387.125</v>
      </c>
      <c r="M73" s="92">
        <f>Tabla1[[#This Row],[Precio U. Costo]]*1.3</f>
        <v>4562.6099999999997</v>
      </c>
      <c r="N73" s="92">
        <f>Tabla1[[#This Row],[Precio U. Costo]]*1.35</f>
        <v>4738.0950000000003</v>
      </c>
      <c r="O73" s="92">
        <f>Tabla1[[#This Row],[Precio U. Costo]]*1.4</f>
        <v>4913.579999999999</v>
      </c>
      <c r="P73" s="92">
        <f>Tabla1[[#This Row],[Precio U. Costo]]*1.45</f>
        <v>5089.0649999999996</v>
      </c>
      <c r="Q73" s="92">
        <f>Tabla1[[#This Row],[Precio U. Costo]]*1.5</f>
        <v>5264.5499999999993</v>
      </c>
      <c r="R73" s="100" t="e">
        <f>VLOOKUP(Tabla1[[#This Row],[Item]],Tabla13[],6,)</f>
        <v>#N/A</v>
      </c>
      <c r="S73" s="93" t="e">
        <f>Tabla1[[#This Row],[Cantidad en Existencia registradas]]-Tabla1[[#This Row],[Cantidad vendida
dd/mm/aaaa]]</f>
        <v>#N/A</v>
      </c>
      <c r="T73" s="93" t="e">
        <f>Tabla1[[#This Row],[Cantidad vendida
dd/mm/aaaa]]+#REF!</f>
        <v>#N/A</v>
      </c>
      <c r="U73" s="93" t="e">
        <f>Tabla1[[#This Row],[Existencia
dd/mm/aaaa2]]+#REF!</f>
        <v>#N/A</v>
      </c>
    </row>
    <row r="74" spans="1:21" s="69" customFormat="1" ht="14.45" hidden="1" customHeight="1" x14ac:dyDescent="0.25">
      <c r="A74" s="99" t="s">
        <v>787</v>
      </c>
      <c r="B74" s="91" t="s">
        <v>2</v>
      </c>
      <c r="C74" s="91" t="s">
        <v>882</v>
      </c>
      <c r="D74" s="91" t="s">
        <v>32</v>
      </c>
      <c r="E74" s="241">
        <v>228</v>
      </c>
      <c r="F74" s="235">
        <v>76.91</v>
      </c>
      <c r="G74" s="92">
        <f>Tabla1[[#This Row],[Precio U. Costo]]*1.05</f>
        <v>80.755499999999998</v>
      </c>
      <c r="H74" s="92">
        <f>Tabla1[[#This Row],[Precio U. Costo]]*1.08</f>
        <v>83.062799999999996</v>
      </c>
      <c r="I74" s="92">
        <f>Tabla1[[#This Row],[Precio U. Costo]]*1.1</f>
        <v>84.600999999999999</v>
      </c>
      <c r="J74" s="92">
        <f>Tabla1[[#This Row],[Precio U. Costo]]*1.15</f>
        <v>88.446499999999986</v>
      </c>
      <c r="K74" s="92">
        <f>Tabla1[[#This Row],[Precio U. Costo]]*1.2</f>
        <v>92.291999999999987</v>
      </c>
      <c r="L74" s="92">
        <f>Tabla1[[#This Row],[Precio U. Costo]]*1.25</f>
        <v>96.137499999999989</v>
      </c>
      <c r="M74" s="92">
        <f>Tabla1[[#This Row],[Precio U. Costo]]*1.3</f>
        <v>99.983000000000004</v>
      </c>
      <c r="N74" s="92">
        <f>Tabla1[[#This Row],[Precio U. Costo]]*1.35</f>
        <v>103.82850000000001</v>
      </c>
      <c r="O74" s="92">
        <f>Tabla1[[#This Row],[Precio U. Costo]]*1.4</f>
        <v>107.67399999999999</v>
      </c>
      <c r="P74" s="92">
        <f>Tabla1[[#This Row],[Precio U. Costo]]*1.45</f>
        <v>111.51949999999999</v>
      </c>
      <c r="Q74" s="92">
        <f>Tabla1[[#This Row],[Precio U. Costo]]*1.5</f>
        <v>115.36499999999999</v>
      </c>
      <c r="R74" s="100" t="e">
        <f>VLOOKUP(Tabla1[[#This Row],[Item]],Tabla13[],6,)</f>
        <v>#N/A</v>
      </c>
      <c r="S74" s="93" t="e">
        <f>Tabla1[[#This Row],[Cantidad en Existencia registradas]]-Tabla1[[#This Row],[Cantidad vendida
dd/mm/aaaa]]</f>
        <v>#N/A</v>
      </c>
      <c r="T74" s="93" t="e">
        <f>Tabla1[[#This Row],[Cantidad vendida
dd/mm/aaaa]]+#REF!</f>
        <v>#N/A</v>
      </c>
      <c r="U74" s="93" t="e">
        <f>Tabla1[[#This Row],[Existencia
dd/mm/aaaa2]]+#REF!</f>
        <v>#N/A</v>
      </c>
    </row>
    <row r="75" spans="1:21" s="69" customFormat="1" ht="14.45" hidden="1" customHeight="1" x14ac:dyDescent="0.25">
      <c r="A75" s="99" t="s">
        <v>786</v>
      </c>
      <c r="B75" s="91" t="s">
        <v>2</v>
      </c>
      <c r="C75" s="157" t="s">
        <v>51</v>
      </c>
      <c r="D75" s="91" t="s">
        <v>32</v>
      </c>
      <c r="E75" s="241">
        <v>160</v>
      </c>
      <c r="F75" s="231">
        <v>49.28</v>
      </c>
      <c r="G75" s="92">
        <f>Tabla1[[#This Row],[Precio U. Costo]]*1.05</f>
        <v>51.744000000000007</v>
      </c>
      <c r="H75" s="92">
        <f>Tabla1[[#This Row],[Precio U. Costo]]*1.08</f>
        <v>53.222400000000007</v>
      </c>
      <c r="I75" s="92">
        <f>Tabla1[[#This Row],[Precio U. Costo]]*1.1</f>
        <v>54.208000000000006</v>
      </c>
      <c r="J75" s="92">
        <f>Tabla1[[#This Row],[Precio U. Costo]]*1.15</f>
        <v>56.671999999999997</v>
      </c>
      <c r="K75" s="92">
        <f>Tabla1[[#This Row],[Precio U. Costo]]*1.2</f>
        <v>59.135999999999996</v>
      </c>
      <c r="L75" s="92">
        <f>Tabla1[[#This Row],[Precio U. Costo]]*1.25</f>
        <v>61.6</v>
      </c>
      <c r="M75" s="92">
        <f>Tabla1[[#This Row],[Precio U. Costo]]*1.3</f>
        <v>64.064000000000007</v>
      </c>
      <c r="N75" s="92">
        <f>Tabla1[[#This Row],[Precio U. Costo]]*1.35</f>
        <v>66.528000000000006</v>
      </c>
      <c r="O75" s="92">
        <f>Tabla1[[#This Row],[Precio U. Costo]]*1.4</f>
        <v>68.99199999999999</v>
      </c>
      <c r="P75" s="92">
        <f>Tabla1[[#This Row],[Precio U. Costo]]*1.45</f>
        <v>71.456000000000003</v>
      </c>
      <c r="Q75" s="92">
        <f>Tabla1[[#This Row],[Precio U. Costo]]*1.5</f>
        <v>73.92</v>
      </c>
      <c r="R75" s="100" t="e">
        <f>VLOOKUP(Tabla1[[#This Row],[Item]],Tabla13[],6,)</f>
        <v>#N/A</v>
      </c>
      <c r="S75" s="93" t="e">
        <f>Tabla1[[#This Row],[Cantidad en Existencia registradas]]-Tabla1[[#This Row],[Cantidad vendida
dd/mm/aaaa]]</f>
        <v>#N/A</v>
      </c>
      <c r="T75" s="93" t="e">
        <f>Tabla1[[#This Row],[Cantidad vendida
dd/mm/aaaa]]+#REF!</f>
        <v>#N/A</v>
      </c>
      <c r="U75" s="93" t="e">
        <f>Tabla1[[#This Row],[Existencia
dd/mm/aaaa2]]+#REF!</f>
        <v>#N/A</v>
      </c>
    </row>
    <row r="76" spans="1:21" s="69" customFormat="1" ht="14.45" hidden="1" customHeight="1" x14ac:dyDescent="0.25">
      <c r="A76" s="99" t="s">
        <v>785</v>
      </c>
      <c r="B76" s="91" t="s">
        <v>2</v>
      </c>
      <c r="C76" s="94" t="s">
        <v>886</v>
      </c>
      <c r="D76" s="91" t="s">
        <v>32</v>
      </c>
      <c r="E76" s="248" t="s">
        <v>1057</v>
      </c>
      <c r="F76" s="231">
        <v>264.36</v>
      </c>
      <c r="G76" s="92">
        <f>Tabla1[[#This Row],[Precio U. Costo]]*1.05</f>
        <v>277.57800000000003</v>
      </c>
      <c r="H76" s="92">
        <f>Tabla1[[#This Row],[Precio U. Costo]]*1.08</f>
        <v>285.50880000000001</v>
      </c>
      <c r="I76" s="92">
        <f>Tabla1[[#This Row],[Precio U. Costo]]*1.1</f>
        <v>290.79600000000005</v>
      </c>
      <c r="J76" s="92">
        <f>Tabla1[[#This Row],[Precio U. Costo]]*1.15</f>
        <v>304.01400000000001</v>
      </c>
      <c r="K76" s="92">
        <f>Tabla1[[#This Row],[Precio U. Costo]]*1.2</f>
        <v>317.23200000000003</v>
      </c>
      <c r="L76" s="92">
        <f>Tabla1[[#This Row],[Precio U. Costo]]*1.25</f>
        <v>330.45000000000005</v>
      </c>
      <c r="M76" s="92">
        <f>Tabla1[[#This Row],[Precio U. Costo]]*1.3</f>
        <v>343.66800000000001</v>
      </c>
      <c r="N76" s="92">
        <f>Tabla1[[#This Row],[Precio U. Costo]]*1.35</f>
        <v>356.88600000000002</v>
      </c>
      <c r="O76" s="92">
        <f>Tabla1[[#This Row],[Precio U. Costo]]*1.4</f>
        <v>370.10399999999998</v>
      </c>
      <c r="P76" s="92">
        <f>Tabla1[[#This Row],[Precio U. Costo]]*1.45</f>
        <v>383.322</v>
      </c>
      <c r="Q76" s="92">
        <f>Tabla1[[#This Row],[Precio U. Costo]]*1.5</f>
        <v>396.54</v>
      </c>
      <c r="R76" s="100" t="e">
        <f>VLOOKUP(Tabla1[[#This Row],[Item]],Tabla13[],6,)</f>
        <v>#N/A</v>
      </c>
      <c r="S76" s="93" t="e">
        <f>Tabla1[[#This Row],[Cantidad en Existencia registradas]]-Tabla1[[#This Row],[Cantidad vendida
dd/mm/aaaa]]</f>
        <v>#VALUE!</v>
      </c>
      <c r="T76" s="93" t="e">
        <f>Tabla1[[#This Row],[Cantidad vendida
dd/mm/aaaa]]+#REF!</f>
        <v>#N/A</v>
      </c>
      <c r="U76" s="93" t="e">
        <f>Tabla1[[#This Row],[Existencia
dd/mm/aaaa2]]+#REF!</f>
        <v>#VALUE!</v>
      </c>
    </row>
    <row r="77" spans="1:21" s="69" customFormat="1" ht="14.45" hidden="1" customHeight="1" x14ac:dyDescent="0.25">
      <c r="A77" s="99" t="s">
        <v>784</v>
      </c>
      <c r="B77" s="91" t="s">
        <v>2</v>
      </c>
      <c r="C77" s="91" t="s">
        <v>877</v>
      </c>
      <c r="D77" s="91" t="s">
        <v>32</v>
      </c>
      <c r="E77" s="241">
        <v>46</v>
      </c>
      <c r="F77" s="231">
        <v>402.76</v>
      </c>
      <c r="G77" s="92">
        <f>Tabla1[[#This Row],[Precio U. Costo]]*1.05</f>
        <v>422.89800000000002</v>
      </c>
      <c r="H77" s="92">
        <f>Tabla1[[#This Row],[Precio U. Costo]]*1.08</f>
        <v>434.98080000000004</v>
      </c>
      <c r="I77" s="92">
        <f>Tabla1[[#This Row],[Precio U. Costo]]*1.1</f>
        <v>443.036</v>
      </c>
      <c r="J77" s="92">
        <f>Tabla1[[#This Row],[Precio U. Costo]]*1.15</f>
        <v>463.17399999999998</v>
      </c>
      <c r="K77" s="92">
        <f>Tabla1[[#This Row],[Precio U. Costo]]*1.2</f>
        <v>483.31199999999995</v>
      </c>
      <c r="L77" s="92">
        <f>Tabla1[[#This Row],[Precio U. Costo]]*1.25</f>
        <v>503.45</v>
      </c>
      <c r="M77" s="92">
        <f>Tabla1[[#This Row],[Precio U. Costo]]*1.3</f>
        <v>523.58799999999997</v>
      </c>
      <c r="N77" s="92">
        <f>Tabla1[[#This Row],[Precio U. Costo]]*1.35</f>
        <v>543.726</v>
      </c>
      <c r="O77" s="92">
        <f>Tabla1[[#This Row],[Precio U. Costo]]*1.4</f>
        <v>563.86399999999992</v>
      </c>
      <c r="P77" s="92">
        <f>Tabla1[[#This Row],[Precio U. Costo]]*1.45</f>
        <v>584.00199999999995</v>
      </c>
      <c r="Q77" s="92">
        <f>Tabla1[[#This Row],[Precio U. Costo]]*1.5</f>
        <v>604.14</v>
      </c>
      <c r="R77" s="100" t="e">
        <f>VLOOKUP(Tabla1[[#This Row],[Item]],Tabla13[],6,)</f>
        <v>#N/A</v>
      </c>
      <c r="S77" s="93" t="e">
        <f>Tabla1[[#This Row],[Cantidad en Existencia registradas]]-Tabla1[[#This Row],[Cantidad vendida
dd/mm/aaaa]]</f>
        <v>#N/A</v>
      </c>
      <c r="T77" s="93" t="e">
        <f>Tabla1[[#This Row],[Cantidad vendida
dd/mm/aaaa]]+#REF!</f>
        <v>#N/A</v>
      </c>
      <c r="U77" s="93" t="e">
        <f>Tabla1[[#This Row],[Existencia
dd/mm/aaaa2]]+#REF!</f>
        <v>#N/A</v>
      </c>
    </row>
    <row r="78" spans="1:21" s="69" customFormat="1" ht="14.45" hidden="1" customHeight="1" x14ac:dyDescent="0.25">
      <c r="A78" s="99" t="s">
        <v>783</v>
      </c>
      <c r="B78" s="91">
        <v>0</v>
      </c>
      <c r="C78" s="91" t="s">
        <v>873</v>
      </c>
      <c r="D78" s="91" t="s">
        <v>32</v>
      </c>
      <c r="E78" s="241">
        <v>2</v>
      </c>
      <c r="F78" s="231">
        <v>605.76</v>
      </c>
      <c r="G78" s="92">
        <f>Tabla1[[#This Row],[Precio U. Costo]]*1.05</f>
        <v>636.048</v>
      </c>
      <c r="H78" s="92">
        <f>Tabla1[[#This Row],[Precio U. Costo]]*1.08</f>
        <v>654.22080000000005</v>
      </c>
      <c r="I78" s="92">
        <f>Tabla1[[#This Row],[Precio U. Costo]]*1.1</f>
        <v>666.33600000000001</v>
      </c>
      <c r="J78" s="92">
        <f>Tabla1[[#This Row],[Precio U. Costo]]*1.15</f>
        <v>696.62399999999991</v>
      </c>
      <c r="K78" s="92">
        <f>Tabla1[[#This Row],[Precio U. Costo]]*1.2</f>
        <v>726.91199999999992</v>
      </c>
      <c r="L78" s="92">
        <f>Tabla1[[#This Row],[Precio U. Costo]]*1.25</f>
        <v>757.2</v>
      </c>
      <c r="M78" s="92">
        <f>Tabla1[[#This Row],[Precio U. Costo]]*1.3</f>
        <v>787.48800000000006</v>
      </c>
      <c r="N78" s="92">
        <f>Tabla1[[#This Row],[Precio U. Costo]]*1.35</f>
        <v>817.77600000000007</v>
      </c>
      <c r="O78" s="92">
        <f>Tabla1[[#This Row],[Precio U. Costo]]*1.4</f>
        <v>848.06399999999996</v>
      </c>
      <c r="P78" s="92">
        <f>Tabla1[[#This Row],[Precio U. Costo]]*1.45</f>
        <v>878.35199999999998</v>
      </c>
      <c r="Q78" s="92">
        <f>Tabla1[[#This Row],[Precio U. Costo]]*1.5</f>
        <v>908.64</v>
      </c>
      <c r="R78" s="100" t="e">
        <f>VLOOKUP(Tabla1[[#This Row],[Item]],Tabla13[],6,)</f>
        <v>#N/A</v>
      </c>
      <c r="S78" s="93" t="e">
        <f>Tabla1[[#This Row],[Cantidad en Existencia registradas]]-Tabla1[[#This Row],[Cantidad vendida
dd/mm/aaaa]]</f>
        <v>#N/A</v>
      </c>
      <c r="T78" s="93" t="e">
        <f>Tabla1[[#This Row],[Cantidad vendida
dd/mm/aaaa]]+#REF!</f>
        <v>#N/A</v>
      </c>
      <c r="U78" s="93" t="e">
        <f>Tabla1[[#This Row],[Existencia
dd/mm/aaaa2]]+#REF!</f>
        <v>#N/A</v>
      </c>
    </row>
    <row r="79" spans="1:21" s="69" customFormat="1" ht="14.45" hidden="1" customHeight="1" x14ac:dyDescent="0.25">
      <c r="A79" s="99" t="s">
        <v>759</v>
      </c>
      <c r="B79" s="91" t="s">
        <v>2</v>
      </c>
      <c r="C79" s="91" t="s">
        <v>1053</v>
      </c>
      <c r="D79" s="91" t="s">
        <v>32</v>
      </c>
      <c r="E79" s="241">
        <v>2</v>
      </c>
      <c r="F79" s="231">
        <v>3100.8</v>
      </c>
      <c r="G79" s="92">
        <f>Tabla1[[#This Row],[Precio U. Costo]]*1.05</f>
        <v>3255.84</v>
      </c>
      <c r="H79" s="92">
        <f>Tabla1[[#This Row],[Precio U. Costo]]*1.08</f>
        <v>3348.8640000000005</v>
      </c>
      <c r="I79" s="92">
        <f>Tabla1[[#This Row],[Precio U. Costo]]*1.1</f>
        <v>3410.8800000000006</v>
      </c>
      <c r="J79" s="92">
        <f>Tabla1[[#This Row],[Precio U. Costo]]*1.15</f>
        <v>3565.92</v>
      </c>
      <c r="K79" s="92">
        <f>Tabla1[[#This Row],[Precio U. Costo]]*1.2</f>
        <v>3720.96</v>
      </c>
      <c r="L79" s="92">
        <f>Tabla1[[#This Row],[Precio U. Costo]]*1.25</f>
        <v>3876</v>
      </c>
      <c r="M79" s="92">
        <f>Tabla1[[#This Row],[Precio U. Costo]]*1.3</f>
        <v>4031.0400000000004</v>
      </c>
      <c r="N79" s="92">
        <f>Tabla1[[#This Row],[Precio U. Costo]]*1.35</f>
        <v>4186.0800000000008</v>
      </c>
      <c r="O79" s="92">
        <f>Tabla1[[#This Row],[Precio U. Costo]]*1.4</f>
        <v>4341.12</v>
      </c>
      <c r="P79" s="92">
        <f>Tabla1[[#This Row],[Precio U. Costo]]*1.45</f>
        <v>4496.16</v>
      </c>
      <c r="Q79" s="92">
        <f>Tabla1[[#This Row],[Precio U. Costo]]*1.5</f>
        <v>4651.2000000000007</v>
      </c>
      <c r="R79" s="100" t="e">
        <f>VLOOKUP(Tabla1[[#This Row],[Item]],Tabla13[],6,)</f>
        <v>#N/A</v>
      </c>
      <c r="S79" s="93" t="e">
        <f>Tabla1[[#This Row],[Cantidad en Existencia registradas]]-Tabla1[[#This Row],[Cantidad vendida
dd/mm/aaaa]]</f>
        <v>#N/A</v>
      </c>
      <c r="T79" s="93" t="e">
        <f>Tabla1[[#This Row],[Cantidad vendida
dd/mm/aaaa]]+#REF!</f>
        <v>#N/A</v>
      </c>
      <c r="U79" s="93" t="e">
        <f>Tabla1[[#This Row],[Existencia
dd/mm/aaaa2]]+#REF!</f>
        <v>#N/A</v>
      </c>
    </row>
    <row r="80" spans="1:21" s="69" customFormat="1" ht="14.45" hidden="1" customHeight="1" x14ac:dyDescent="0.25">
      <c r="A80" s="99" t="s">
        <v>806</v>
      </c>
      <c r="B80" s="91" t="s">
        <v>2</v>
      </c>
      <c r="C80" s="91" t="s">
        <v>33</v>
      </c>
      <c r="D80" s="91" t="s">
        <v>32</v>
      </c>
      <c r="E80" s="241">
        <v>4</v>
      </c>
      <c r="F80" s="231">
        <v>3016.2</v>
      </c>
      <c r="G80" s="92">
        <f>Tabla1[[#This Row],[Precio U. Costo]]*1.05</f>
        <v>3167.0099999999998</v>
      </c>
      <c r="H80" s="92">
        <f>Tabla1[[#This Row],[Precio U. Costo]]*1.08</f>
        <v>3257.4960000000001</v>
      </c>
      <c r="I80" s="92">
        <f>Tabla1[[#This Row],[Precio U. Costo]]*1.1</f>
        <v>3317.82</v>
      </c>
      <c r="J80" s="92">
        <f>Tabla1[[#This Row],[Precio U. Costo]]*1.15</f>
        <v>3468.6299999999997</v>
      </c>
      <c r="K80" s="92">
        <f>Tabla1[[#This Row],[Precio U. Costo]]*1.2</f>
        <v>3619.4399999999996</v>
      </c>
      <c r="L80" s="92">
        <f>Tabla1[[#This Row],[Precio U. Costo]]*1.25</f>
        <v>3770.25</v>
      </c>
      <c r="M80" s="92">
        <f>Tabla1[[#This Row],[Precio U. Costo]]*1.3</f>
        <v>3921.06</v>
      </c>
      <c r="N80" s="92">
        <f>Tabla1[[#This Row],[Precio U. Costo]]*1.35</f>
        <v>4071.87</v>
      </c>
      <c r="O80" s="92">
        <f>Tabla1[[#This Row],[Precio U. Costo]]*1.4</f>
        <v>4222.6799999999994</v>
      </c>
      <c r="P80" s="92">
        <f>Tabla1[[#This Row],[Precio U. Costo]]*1.45</f>
        <v>4373.49</v>
      </c>
      <c r="Q80" s="92">
        <f>Tabla1[[#This Row],[Precio U. Costo]]*1.5</f>
        <v>4524.2999999999993</v>
      </c>
      <c r="R80" s="100" t="e">
        <f>VLOOKUP(Tabla1[[#This Row],[Item]],Tabla13[],6,)</f>
        <v>#N/A</v>
      </c>
      <c r="S80" s="93" t="e">
        <f>Tabla1[[#This Row],[Cantidad en Existencia registradas]]-Tabla1[[#This Row],[Cantidad vendida
dd/mm/aaaa]]</f>
        <v>#N/A</v>
      </c>
      <c r="T80" s="93" t="e">
        <f>Tabla1[[#This Row],[Cantidad vendida
dd/mm/aaaa]]+#REF!</f>
        <v>#N/A</v>
      </c>
      <c r="U80" s="93" t="e">
        <f>Tabla1[[#This Row],[Existencia
dd/mm/aaaa2]]+#REF!</f>
        <v>#N/A</v>
      </c>
    </row>
    <row r="81" spans="1:21" s="69" customFormat="1" ht="14.45" hidden="1" customHeight="1" x14ac:dyDescent="0.25">
      <c r="A81" s="99" t="s">
        <v>805</v>
      </c>
      <c r="B81" s="91" t="s">
        <v>2</v>
      </c>
      <c r="C81" s="91" t="s">
        <v>34</v>
      </c>
      <c r="D81" s="91" t="s">
        <v>32</v>
      </c>
      <c r="E81" s="241">
        <v>2</v>
      </c>
      <c r="F81" s="231">
        <v>2201.4499999999998</v>
      </c>
      <c r="G81" s="92">
        <f>Tabla1[[#This Row],[Precio U. Costo]]*1.05</f>
        <v>2311.5225</v>
      </c>
      <c r="H81" s="92">
        <f>Tabla1[[#This Row],[Precio U. Costo]]*1.08</f>
        <v>2377.5659999999998</v>
      </c>
      <c r="I81" s="92">
        <f>Tabla1[[#This Row],[Precio U. Costo]]*1.1</f>
        <v>2421.5949999999998</v>
      </c>
      <c r="J81" s="92">
        <f>Tabla1[[#This Row],[Precio U. Costo]]*1.15</f>
        <v>2531.6674999999996</v>
      </c>
      <c r="K81" s="92">
        <f>Tabla1[[#This Row],[Precio U. Costo]]*1.2</f>
        <v>2641.74</v>
      </c>
      <c r="L81" s="92">
        <f>Tabla1[[#This Row],[Precio U. Costo]]*1.25</f>
        <v>2751.8125</v>
      </c>
      <c r="M81" s="92">
        <f>Tabla1[[#This Row],[Precio U. Costo]]*1.3</f>
        <v>2861.8849999999998</v>
      </c>
      <c r="N81" s="92">
        <f>Tabla1[[#This Row],[Precio U. Costo]]*1.35</f>
        <v>2971.9575</v>
      </c>
      <c r="O81" s="92">
        <f>Tabla1[[#This Row],[Precio U. Costo]]*1.4</f>
        <v>3082.0299999999997</v>
      </c>
      <c r="P81" s="92">
        <f>Tabla1[[#This Row],[Precio U. Costo]]*1.45</f>
        <v>3192.1024999999995</v>
      </c>
      <c r="Q81" s="92">
        <f>Tabla1[[#This Row],[Precio U. Costo]]*1.5</f>
        <v>3302.1749999999997</v>
      </c>
      <c r="R81" s="100" t="e">
        <f>VLOOKUP(Tabla1[[#This Row],[Item]],Tabla13[],6,)</f>
        <v>#N/A</v>
      </c>
      <c r="S81" s="93" t="e">
        <f>Tabla1[[#This Row],[Cantidad en Existencia registradas]]-Tabla1[[#This Row],[Cantidad vendida
dd/mm/aaaa]]</f>
        <v>#N/A</v>
      </c>
      <c r="T81" s="93" t="e">
        <f>Tabla1[[#This Row],[Cantidad vendida
dd/mm/aaaa]]+#REF!</f>
        <v>#N/A</v>
      </c>
      <c r="U81" s="93" t="e">
        <f>Tabla1[[#This Row],[Existencia
dd/mm/aaaa2]]+#REF!</f>
        <v>#N/A</v>
      </c>
    </row>
    <row r="82" spans="1:21" s="69" customFormat="1" ht="14.45" hidden="1" customHeight="1" x14ac:dyDescent="0.25">
      <c r="A82" s="99"/>
      <c r="B82" s="91" t="s">
        <v>2</v>
      </c>
      <c r="C82" s="91" t="s">
        <v>945</v>
      </c>
      <c r="D82" s="91" t="s">
        <v>32</v>
      </c>
      <c r="E82" s="241">
        <v>4</v>
      </c>
      <c r="F82" s="231">
        <v>4843</v>
      </c>
      <c r="G82" s="92">
        <f>Tabla1[[#This Row],[Precio U. Costo]]*1.05</f>
        <v>5085.1500000000005</v>
      </c>
      <c r="H82" s="92">
        <f>Tabla1[[#This Row],[Precio U. Costo]]*1.08</f>
        <v>5230.4400000000005</v>
      </c>
      <c r="I82" s="92">
        <f>Tabla1[[#This Row],[Precio U. Costo]]*1.1</f>
        <v>5327.3</v>
      </c>
      <c r="J82" s="92">
        <f>Tabla1[[#This Row],[Precio U. Costo]]*1.15</f>
        <v>5569.45</v>
      </c>
      <c r="K82" s="92">
        <f>Tabla1[[#This Row],[Precio U. Costo]]*1.2</f>
        <v>5811.5999999999995</v>
      </c>
      <c r="L82" s="92">
        <f>Tabla1[[#This Row],[Precio U. Costo]]*1.25</f>
        <v>6053.75</v>
      </c>
      <c r="M82" s="92">
        <f>Tabla1[[#This Row],[Precio U. Costo]]*1.3</f>
        <v>6295.9000000000005</v>
      </c>
      <c r="N82" s="92">
        <f>Tabla1[[#This Row],[Precio U. Costo]]*1.35</f>
        <v>6538.05</v>
      </c>
      <c r="O82" s="92">
        <f>Tabla1[[#This Row],[Precio U. Costo]]*1.4</f>
        <v>6780.2</v>
      </c>
      <c r="P82" s="92">
        <f>Tabla1[[#This Row],[Precio U. Costo]]*1.45</f>
        <v>7022.3499999999995</v>
      </c>
      <c r="Q82" s="92">
        <f>Tabla1[[#This Row],[Precio U. Costo]]*1.5</f>
        <v>7264.5</v>
      </c>
      <c r="R82" s="100" t="e">
        <f>VLOOKUP(Tabla1[[#This Row],[Item]],Tabla13[],6,)</f>
        <v>#N/A</v>
      </c>
      <c r="S82" s="93" t="e">
        <f>Tabla1[[#This Row],[Cantidad en Existencia registradas]]-Tabla1[[#This Row],[Cantidad vendida
dd/mm/aaaa]]</f>
        <v>#N/A</v>
      </c>
      <c r="T82" s="93" t="e">
        <f>Tabla1[[#This Row],[Cantidad vendida
dd/mm/aaaa]]+#REF!</f>
        <v>#N/A</v>
      </c>
      <c r="U82" s="93" t="e">
        <f>Tabla1[[#This Row],[Existencia
dd/mm/aaaa2]]+#REF!</f>
        <v>#N/A</v>
      </c>
    </row>
    <row r="83" spans="1:21" s="69" customFormat="1" ht="14.45" hidden="1" customHeight="1" x14ac:dyDescent="0.25">
      <c r="A83" s="99" t="s">
        <v>780</v>
      </c>
      <c r="B83" s="91" t="s">
        <v>2</v>
      </c>
      <c r="C83" s="91" t="s">
        <v>962</v>
      </c>
      <c r="D83" s="91" t="s">
        <v>32</v>
      </c>
      <c r="E83" s="241">
        <v>0</v>
      </c>
      <c r="F83" s="231">
        <v>1916.5</v>
      </c>
      <c r="G83" s="92">
        <f>Tabla1[[#This Row],[Precio U. Costo]]*1.05</f>
        <v>2012.325</v>
      </c>
      <c r="H83" s="92">
        <f>Tabla1[[#This Row],[Precio U. Costo]]*1.08</f>
        <v>2069.8200000000002</v>
      </c>
      <c r="I83" s="92">
        <f>Tabla1[[#This Row],[Precio U. Costo]]*1.1</f>
        <v>2108.15</v>
      </c>
      <c r="J83" s="92">
        <f>Tabla1[[#This Row],[Precio U. Costo]]*1.15</f>
        <v>2203.9749999999999</v>
      </c>
      <c r="K83" s="92">
        <f>Tabla1[[#This Row],[Precio U. Costo]]*1.2</f>
        <v>2299.7999999999997</v>
      </c>
      <c r="L83" s="92">
        <f>Tabla1[[#This Row],[Precio U. Costo]]*1.25</f>
        <v>2395.625</v>
      </c>
      <c r="M83" s="92">
        <f>Tabla1[[#This Row],[Precio U. Costo]]*1.3</f>
        <v>2491.4500000000003</v>
      </c>
      <c r="N83" s="92">
        <f>Tabla1[[#This Row],[Precio U. Costo]]*1.35</f>
        <v>2587.2750000000001</v>
      </c>
      <c r="O83" s="92">
        <f>Tabla1[[#This Row],[Precio U. Costo]]*1.4</f>
        <v>2683.1</v>
      </c>
      <c r="P83" s="92">
        <f>Tabla1[[#This Row],[Precio U. Costo]]*1.45</f>
        <v>2778.9249999999997</v>
      </c>
      <c r="Q83" s="92">
        <f>Tabla1[[#This Row],[Precio U. Costo]]*1.5</f>
        <v>2874.75</v>
      </c>
      <c r="R83" s="100" t="e">
        <f>VLOOKUP(Tabla1[[#This Row],[Item]],Tabla13[],6,)</f>
        <v>#N/A</v>
      </c>
      <c r="S83" s="93" t="e">
        <f>Tabla1[[#This Row],[Cantidad en Existencia registradas]]-Tabla1[[#This Row],[Cantidad vendida
dd/mm/aaaa]]</f>
        <v>#N/A</v>
      </c>
      <c r="T83" s="93" t="e">
        <f>Tabla1[[#This Row],[Cantidad vendida
dd/mm/aaaa]]+#REF!</f>
        <v>#N/A</v>
      </c>
      <c r="U83" s="93" t="e">
        <f>Tabla1[[#This Row],[Existencia
dd/mm/aaaa2]]+#REF!</f>
        <v>#N/A</v>
      </c>
    </row>
    <row r="84" spans="1:21" s="69" customFormat="1" ht="14.45" hidden="1" customHeight="1" x14ac:dyDescent="0.25">
      <c r="A84" s="99" t="s">
        <v>776</v>
      </c>
      <c r="B84" s="91" t="s">
        <v>2</v>
      </c>
      <c r="C84" s="156" t="s">
        <v>36</v>
      </c>
      <c r="D84" s="91" t="s">
        <v>32</v>
      </c>
      <c r="E84" s="212">
        <v>0</v>
      </c>
      <c r="F84" s="163">
        <v>715.4</v>
      </c>
      <c r="G84" s="92">
        <f>Tabla1[[#This Row],[Precio U. Costo]]*1.05</f>
        <v>751.17</v>
      </c>
      <c r="H84" s="92">
        <f>Tabla1[[#This Row],[Precio U. Costo]]*1.08</f>
        <v>772.63200000000006</v>
      </c>
      <c r="I84" s="92">
        <f>Tabla1[[#This Row],[Precio U. Costo]]*1.1</f>
        <v>786.94</v>
      </c>
      <c r="J84" s="92">
        <f>Tabla1[[#This Row],[Precio U. Costo]]*1.15</f>
        <v>822.70999999999992</v>
      </c>
      <c r="K84" s="92">
        <f>Tabla1[[#This Row],[Precio U. Costo]]*1.2</f>
        <v>858.4799999999999</v>
      </c>
      <c r="L84" s="92">
        <f>Tabla1[[#This Row],[Precio U. Costo]]*1.25</f>
        <v>894.25</v>
      </c>
      <c r="M84" s="92">
        <f>Tabla1[[#This Row],[Precio U. Costo]]*1.3</f>
        <v>930.02</v>
      </c>
      <c r="N84" s="92">
        <f>Tabla1[[#This Row],[Precio U. Costo]]*1.35</f>
        <v>965.79000000000008</v>
      </c>
      <c r="O84" s="92">
        <f>Tabla1[[#This Row],[Precio U. Costo]]*1.4</f>
        <v>1001.56</v>
      </c>
      <c r="P84" s="92">
        <f>Tabla1[[#This Row],[Precio U. Costo]]*1.45</f>
        <v>1037.33</v>
      </c>
      <c r="Q84" s="92">
        <f>Tabla1[[#This Row],[Precio U. Costo]]*1.5</f>
        <v>1073.0999999999999</v>
      </c>
      <c r="R84" s="100" t="e">
        <f>VLOOKUP(Tabla1[[#This Row],[Item]],Tabla13[],6,)</f>
        <v>#N/A</v>
      </c>
      <c r="S84" s="93" t="e">
        <f>Tabla1[[#This Row],[Cantidad en Existencia registradas]]-Tabla1[[#This Row],[Cantidad vendida
dd/mm/aaaa]]</f>
        <v>#N/A</v>
      </c>
      <c r="T84" s="93" t="e">
        <f>Tabla1[[#This Row],[Cantidad vendida
dd/mm/aaaa]]+#REF!</f>
        <v>#N/A</v>
      </c>
      <c r="U84" s="93" t="e">
        <f>Tabla1[[#This Row],[Existencia
dd/mm/aaaa2]]+#REF!</f>
        <v>#N/A</v>
      </c>
    </row>
    <row r="85" spans="1:21" s="69" customFormat="1" ht="14.45" hidden="1" customHeight="1" x14ac:dyDescent="0.25">
      <c r="A85" s="99"/>
      <c r="B85" s="91" t="s">
        <v>2</v>
      </c>
      <c r="C85" s="91" t="s">
        <v>944</v>
      </c>
      <c r="D85" s="91" t="s">
        <v>32</v>
      </c>
      <c r="E85" s="212">
        <v>0</v>
      </c>
      <c r="F85" s="231">
        <v>2700.37</v>
      </c>
      <c r="G85" s="92">
        <f>Tabla1[[#This Row],[Precio U. Costo]]*1.05</f>
        <v>2835.3885</v>
      </c>
      <c r="H85" s="92">
        <f>Tabla1[[#This Row],[Precio U. Costo]]*1.08</f>
        <v>2916.3996000000002</v>
      </c>
      <c r="I85" s="92">
        <f>Tabla1[[#This Row],[Precio U. Costo]]*1.1</f>
        <v>2970.4070000000002</v>
      </c>
      <c r="J85" s="92">
        <f>Tabla1[[#This Row],[Precio U. Costo]]*1.15</f>
        <v>3105.4254999999998</v>
      </c>
      <c r="K85" s="92">
        <f>Tabla1[[#This Row],[Precio U. Costo]]*1.2</f>
        <v>3240.444</v>
      </c>
      <c r="L85" s="92">
        <f>Tabla1[[#This Row],[Precio U. Costo]]*1.25</f>
        <v>3375.4624999999996</v>
      </c>
      <c r="M85" s="92">
        <f>Tabla1[[#This Row],[Precio U. Costo]]*1.3</f>
        <v>3510.4809999999998</v>
      </c>
      <c r="N85" s="92">
        <f>Tabla1[[#This Row],[Precio U. Costo]]*1.35</f>
        <v>3645.4994999999999</v>
      </c>
      <c r="O85" s="92">
        <f>Tabla1[[#This Row],[Precio U. Costo]]*1.4</f>
        <v>3780.5179999999996</v>
      </c>
      <c r="P85" s="92">
        <f>Tabla1[[#This Row],[Precio U. Costo]]*1.45</f>
        <v>3915.5364999999997</v>
      </c>
      <c r="Q85" s="92">
        <f>Tabla1[[#This Row],[Precio U. Costo]]*1.5</f>
        <v>4050.5549999999998</v>
      </c>
      <c r="R85" s="100" t="e">
        <f>VLOOKUP(Tabla1[[#This Row],[Item]],Tabla13[],6,)</f>
        <v>#N/A</v>
      </c>
      <c r="S85" s="93" t="e">
        <f>Tabla1[[#This Row],[Cantidad en Existencia registradas]]-Tabla1[[#This Row],[Cantidad vendida
dd/mm/aaaa]]</f>
        <v>#N/A</v>
      </c>
      <c r="T85" s="93" t="e">
        <f>Tabla1[[#This Row],[Cantidad vendida
dd/mm/aaaa]]+#REF!</f>
        <v>#N/A</v>
      </c>
      <c r="U85" s="93" t="e">
        <f>Tabla1[[#This Row],[Existencia
dd/mm/aaaa2]]+#REF!</f>
        <v>#N/A</v>
      </c>
    </row>
    <row r="86" spans="1:21" s="69" customFormat="1" ht="14.45" hidden="1" customHeight="1" x14ac:dyDescent="0.25">
      <c r="A86" s="99" t="s">
        <v>748</v>
      </c>
      <c r="B86" s="91" t="s">
        <v>2</v>
      </c>
      <c r="C86" s="91" t="s">
        <v>869</v>
      </c>
      <c r="D86" s="91" t="s">
        <v>32</v>
      </c>
      <c r="E86" s="241">
        <v>0</v>
      </c>
      <c r="F86" s="231">
        <v>1612.87</v>
      </c>
      <c r="G86" s="92">
        <f>Tabla1[[#This Row],[Precio U. Costo]]*1.05</f>
        <v>1693.5135</v>
      </c>
      <c r="H86" s="92">
        <f>Tabla1[[#This Row],[Precio U. Costo]]*1.08</f>
        <v>1741.8996</v>
      </c>
      <c r="I86" s="92">
        <f>Tabla1[[#This Row],[Precio U. Costo]]*1.1</f>
        <v>1774.1569999999999</v>
      </c>
      <c r="J86" s="92">
        <f>Tabla1[[#This Row],[Precio U. Costo]]*1.15</f>
        <v>1854.8004999999998</v>
      </c>
      <c r="K86" s="92">
        <f>Tabla1[[#This Row],[Precio U. Costo]]*1.2</f>
        <v>1935.4439999999997</v>
      </c>
      <c r="L86" s="92">
        <f>Tabla1[[#This Row],[Precio U. Costo]]*1.25</f>
        <v>2016.0874999999999</v>
      </c>
      <c r="M86" s="92">
        <f>Tabla1[[#This Row],[Precio U. Costo]]*1.3</f>
        <v>2096.7309999999998</v>
      </c>
      <c r="N86" s="92">
        <f>Tabla1[[#This Row],[Precio U. Costo]]*1.35</f>
        <v>2177.3744999999999</v>
      </c>
      <c r="O86" s="92">
        <f>Tabla1[[#This Row],[Precio U. Costo]]*1.4</f>
        <v>2258.0179999999996</v>
      </c>
      <c r="P86" s="92">
        <f>Tabla1[[#This Row],[Precio U. Costo]]*1.45</f>
        <v>2338.6614999999997</v>
      </c>
      <c r="Q86" s="92">
        <f>Tabla1[[#This Row],[Precio U. Costo]]*1.5</f>
        <v>2419.3049999999998</v>
      </c>
      <c r="R86" s="100" t="e">
        <f>VLOOKUP(Tabla1[[#This Row],[Item]],Tabla13[],6,)</f>
        <v>#N/A</v>
      </c>
      <c r="S86" s="93" t="e">
        <f>Tabla1[[#This Row],[Cantidad en Existencia registradas]]-Tabla1[[#This Row],[Cantidad vendida
dd/mm/aaaa]]</f>
        <v>#N/A</v>
      </c>
      <c r="T86" s="93" t="e">
        <f>Tabla1[[#This Row],[Cantidad vendida
dd/mm/aaaa]]+#REF!</f>
        <v>#N/A</v>
      </c>
      <c r="U86" s="93" t="e">
        <f>Tabla1[[#This Row],[Existencia
dd/mm/aaaa2]]+#REF!</f>
        <v>#N/A</v>
      </c>
    </row>
    <row r="87" spans="1:21" s="69" customFormat="1" ht="14.45" hidden="1" customHeight="1" x14ac:dyDescent="0.25">
      <c r="A87" s="99" t="s">
        <v>775</v>
      </c>
      <c r="B87" s="91" t="s">
        <v>2</v>
      </c>
      <c r="C87" s="94" t="s">
        <v>885</v>
      </c>
      <c r="D87" s="91" t="s">
        <v>32</v>
      </c>
      <c r="E87" s="241">
        <v>3</v>
      </c>
      <c r="F87" s="231">
        <v>156.49</v>
      </c>
      <c r="G87" s="92">
        <f>Tabla1[[#This Row],[Precio U. Costo]]*1.05</f>
        <v>164.31450000000001</v>
      </c>
      <c r="H87" s="92">
        <f>Tabla1[[#This Row],[Precio U. Costo]]*1.08</f>
        <v>169.00920000000002</v>
      </c>
      <c r="I87" s="92">
        <f>Tabla1[[#This Row],[Precio U. Costo]]*1.1</f>
        <v>172.13900000000001</v>
      </c>
      <c r="J87" s="92">
        <f>Tabla1[[#This Row],[Precio U. Costo]]*1.15</f>
        <v>179.96350000000001</v>
      </c>
      <c r="K87" s="92">
        <f>Tabla1[[#This Row],[Precio U. Costo]]*1.2</f>
        <v>187.78800000000001</v>
      </c>
      <c r="L87" s="92">
        <f>Tabla1[[#This Row],[Precio U. Costo]]*1.25</f>
        <v>195.61250000000001</v>
      </c>
      <c r="M87" s="92">
        <f>Tabla1[[#This Row],[Precio U. Costo]]*1.3</f>
        <v>203.43700000000001</v>
      </c>
      <c r="N87" s="92">
        <f>Tabla1[[#This Row],[Precio U. Costo]]*1.35</f>
        <v>211.26150000000001</v>
      </c>
      <c r="O87" s="92">
        <f>Tabla1[[#This Row],[Precio U. Costo]]*1.4</f>
        <v>219.08600000000001</v>
      </c>
      <c r="P87" s="92">
        <f>Tabla1[[#This Row],[Precio U. Costo]]*1.45</f>
        <v>226.91050000000001</v>
      </c>
      <c r="Q87" s="92">
        <f>Tabla1[[#This Row],[Precio U. Costo]]*1.5</f>
        <v>234.73500000000001</v>
      </c>
      <c r="R87" s="100" t="e">
        <f>VLOOKUP(Tabla1[[#This Row],[Item]],Tabla13[],6,)</f>
        <v>#N/A</v>
      </c>
      <c r="S87" s="93" t="e">
        <f>Tabla1[[#This Row],[Cantidad en Existencia registradas]]-Tabla1[[#This Row],[Cantidad vendida
dd/mm/aaaa]]</f>
        <v>#N/A</v>
      </c>
      <c r="T87" s="93" t="e">
        <f>Tabla1[[#This Row],[Cantidad vendida
dd/mm/aaaa]]+#REF!</f>
        <v>#N/A</v>
      </c>
      <c r="U87" s="93" t="e">
        <f>Tabla1[[#This Row],[Existencia
dd/mm/aaaa2]]+#REF!</f>
        <v>#N/A</v>
      </c>
    </row>
    <row r="88" spans="1:21" s="69" customFormat="1" ht="14.45" hidden="1" customHeight="1" x14ac:dyDescent="0.25">
      <c r="A88" s="99"/>
      <c r="B88" s="91" t="s">
        <v>2</v>
      </c>
      <c r="C88" s="94" t="s">
        <v>915</v>
      </c>
      <c r="D88" s="91" t="s">
        <v>32</v>
      </c>
      <c r="E88" s="241">
        <v>46</v>
      </c>
      <c r="F88" s="231">
        <v>188.16</v>
      </c>
      <c r="G88" s="92">
        <f>Tabla1[[#This Row],[Precio U. Costo]]*1.05</f>
        <v>197.56800000000001</v>
      </c>
      <c r="H88" s="92">
        <f>Tabla1[[#This Row],[Precio U. Costo]]*1.08</f>
        <v>203.21280000000002</v>
      </c>
      <c r="I88" s="92">
        <f>Tabla1[[#This Row],[Precio U. Costo]]*1.1</f>
        <v>206.976</v>
      </c>
      <c r="J88" s="92">
        <f>Tabla1[[#This Row],[Precio U. Costo]]*1.15</f>
        <v>216.38399999999999</v>
      </c>
      <c r="K88" s="92">
        <f>Tabla1[[#This Row],[Precio U. Costo]]*1.2</f>
        <v>225.792</v>
      </c>
      <c r="L88" s="92">
        <f>Tabla1[[#This Row],[Precio U. Costo]]*1.25</f>
        <v>235.2</v>
      </c>
      <c r="M88" s="92">
        <f>Tabla1[[#This Row],[Precio U. Costo]]*1.3</f>
        <v>244.608</v>
      </c>
      <c r="N88" s="92">
        <f>Tabla1[[#This Row],[Precio U. Costo]]*1.35</f>
        <v>254.01600000000002</v>
      </c>
      <c r="O88" s="92">
        <f>Tabla1[[#This Row],[Precio U. Costo]]*1.4</f>
        <v>263.42399999999998</v>
      </c>
      <c r="P88" s="92">
        <f>Tabla1[[#This Row],[Precio U. Costo]]*1.45</f>
        <v>272.83199999999999</v>
      </c>
      <c r="Q88" s="92">
        <f>Tabla1[[#This Row],[Precio U. Costo]]*1.5</f>
        <v>282.24</v>
      </c>
      <c r="R88" s="100" t="e">
        <f>VLOOKUP(Tabla1[[#This Row],[Item]],Tabla13[],6,)</f>
        <v>#N/A</v>
      </c>
      <c r="S88" s="93" t="e">
        <f>Tabla1[[#This Row],[Cantidad en Existencia registradas]]-Tabla1[[#This Row],[Cantidad vendida
dd/mm/aaaa]]</f>
        <v>#N/A</v>
      </c>
      <c r="T88" s="93" t="e">
        <f>Tabla1[[#This Row],[Cantidad vendida
dd/mm/aaaa]]+#REF!</f>
        <v>#N/A</v>
      </c>
      <c r="U88" s="93" t="e">
        <f>Tabla1[[#This Row],[Existencia
dd/mm/aaaa2]]+#REF!</f>
        <v>#N/A</v>
      </c>
    </row>
    <row r="89" spans="1:21" s="69" customFormat="1" ht="14.45" hidden="1" customHeight="1" x14ac:dyDescent="0.25">
      <c r="A89" s="99" t="s">
        <v>774</v>
      </c>
      <c r="B89" s="91" t="s">
        <v>2</v>
      </c>
      <c r="C89" s="94" t="s">
        <v>872</v>
      </c>
      <c r="D89" s="91" t="s">
        <v>32</v>
      </c>
      <c r="E89" s="241">
        <v>475</v>
      </c>
      <c r="F89" s="231">
        <v>277.82</v>
      </c>
      <c r="G89" s="92">
        <f>Tabla1[[#This Row],[Precio U. Costo]]*1.05</f>
        <v>291.71100000000001</v>
      </c>
      <c r="H89" s="92">
        <f>Tabla1[[#This Row],[Precio U. Costo]]*1.08</f>
        <v>300.04560000000004</v>
      </c>
      <c r="I89" s="92">
        <f>Tabla1[[#This Row],[Precio U. Costo]]*1.1</f>
        <v>305.60200000000003</v>
      </c>
      <c r="J89" s="92">
        <f>Tabla1[[#This Row],[Precio U. Costo]]*1.15</f>
        <v>319.49299999999999</v>
      </c>
      <c r="K89" s="92">
        <f>Tabla1[[#This Row],[Precio U. Costo]]*1.2</f>
        <v>333.38399999999996</v>
      </c>
      <c r="L89" s="92">
        <f>Tabla1[[#This Row],[Precio U. Costo]]*1.25</f>
        <v>347.27499999999998</v>
      </c>
      <c r="M89" s="92">
        <f>Tabla1[[#This Row],[Precio U. Costo]]*1.3</f>
        <v>361.166</v>
      </c>
      <c r="N89" s="92">
        <f>Tabla1[[#This Row],[Precio U. Costo]]*1.35</f>
        <v>375.05700000000002</v>
      </c>
      <c r="O89" s="92">
        <f>Tabla1[[#This Row],[Precio U. Costo]]*1.4</f>
        <v>388.94799999999998</v>
      </c>
      <c r="P89" s="92">
        <f>Tabla1[[#This Row],[Precio U. Costo]]*1.45</f>
        <v>402.839</v>
      </c>
      <c r="Q89" s="92">
        <f>Tabla1[[#This Row],[Precio U. Costo]]*1.5</f>
        <v>416.73</v>
      </c>
      <c r="R89" s="100" t="e">
        <f>VLOOKUP(Tabla1[[#This Row],[Item]],Tabla13[],6,)</f>
        <v>#N/A</v>
      </c>
      <c r="S89" s="93" t="e">
        <f>Tabla1[[#This Row],[Cantidad en Existencia registradas]]-Tabla1[[#This Row],[Cantidad vendida
dd/mm/aaaa]]</f>
        <v>#N/A</v>
      </c>
      <c r="T89" s="93" t="e">
        <f>Tabla1[[#This Row],[Cantidad vendida
dd/mm/aaaa]]+#REF!</f>
        <v>#N/A</v>
      </c>
      <c r="U89" s="93" t="e">
        <f>Tabla1[[#This Row],[Existencia
dd/mm/aaaa2]]+#REF!</f>
        <v>#N/A</v>
      </c>
    </row>
    <row r="90" spans="1:21" s="69" customFormat="1" ht="14.45" hidden="1" customHeight="1" x14ac:dyDescent="0.25">
      <c r="A90" s="143"/>
      <c r="B90" s="93" t="s">
        <v>954</v>
      </c>
      <c r="C90" s="149" t="s">
        <v>984</v>
      </c>
      <c r="D90" s="93" t="s">
        <v>32</v>
      </c>
      <c r="E90" s="213">
        <v>41</v>
      </c>
      <c r="F90" s="146">
        <v>0</v>
      </c>
      <c r="G90" s="206">
        <f>Tabla1[[#This Row],[Precio U. Costo]]*1.05</f>
        <v>0</v>
      </c>
      <c r="H90" s="206">
        <f>Tabla1[[#This Row],[Precio U. Costo]]*1.08</f>
        <v>0</v>
      </c>
      <c r="I90" s="206">
        <f>Tabla1[[#This Row],[Precio U. Costo]]*1.1</f>
        <v>0</v>
      </c>
      <c r="J90" s="206">
        <f>Tabla1[[#This Row],[Precio U. Costo]]*1.15</f>
        <v>0</v>
      </c>
      <c r="K90" s="206">
        <f>Tabla1[[#This Row],[Precio U. Costo]]*1.2</f>
        <v>0</v>
      </c>
      <c r="L90" s="206">
        <f>Tabla1[[#This Row],[Precio U. Costo]]*1.25</f>
        <v>0</v>
      </c>
      <c r="M90" s="145">
        <f>Tabla1[[#This Row],[Precio U. Costo]]*1.3</f>
        <v>0</v>
      </c>
      <c r="N90" s="145">
        <f>Tabla1[[#This Row],[Precio U. Costo]]*1.35</f>
        <v>0</v>
      </c>
      <c r="O90" s="145">
        <f>Tabla1[[#This Row],[Precio U. Costo]]*1.4</f>
        <v>0</v>
      </c>
      <c r="P90" s="206">
        <f>Tabla1[[#This Row],[Precio U. Costo]]*1.45</f>
        <v>0</v>
      </c>
      <c r="Q90" s="206">
        <f>Tabla1[[#This Row],[Precio U. Costo]]*1.5</f>
        <v>0</v>
      </c>
      <c r="R90" s="100" t="e">
        <f>VLOOKUP(Tabla1[[#This Row],[Item]],Tabla13[],6,)</f>
        <v>#N/A</v>
      </c>
      <c r="S90" s="140" t="e">
        <f>Tabla1[[#This Row],[Cantidad en Existencia registradas]]-Tabla1[[#This Row],[Cantidad vendida
dd/mm/aaaa]]</f>
        <v>#N/A</v>
      </c>
      <c r="T90" s="148" t="e">
        <f>Tabla1[[#This Row],[Cantidad vendida
dd/mm/aaaa]]+#REF!</f>
        <v>#N/A</v>
      </c>
      <c r="U90" s="148" t="e">
        <f>Tabla1[[#This Row],[Existencia
dd/mm/aaaa2]]+#REF!</f>
        <v>#N/A</v>
      </c>
    </row>
    <row r="91" spans="1:21" s="69" customFormat="1" ht="14.45" hidden="1" customHeight="1" x14ac:dyDescent="0.25">
      <c r="A91" s="99" t="s">
        <v>761</v>
      </c>
      <c r="B91" s="91" t="s">
        <v>2</v>
      </c>
      <c r="C91" s="91" t="s">
        <v>943</v>
      </c>
      <c r="D91" s="91" t="s">
        <v>32</v>
      </c>
      <c r="E91" s="241">
        <v>3</v>
      </c>
      <c r="F91" s="231">
        <v>1248.74</v>
      </c>
      <c r="G91" s="92">
        <f>Tabla1[[#This Row],[Precio U. Costo]]*1.05</f>
        <v>1311.1770000000001</v>
      </c>
      <c r="H91" s="92">
        <f>Tabla1[[#This Row],[Precio U. Costo]]*1.08</f>
        <v>1348.6392000000001</v>
      </c>
      <c r="I91" s="92">
        <f>Tabla1[[#This Row],[Precio U. Costo]]*1.1</f>
        <v>1373.614</v>
      </c>
      <c r="J91" s="92">
        <f>Tabla1[[#This Row],[Precio U. Costo]]*1.15</f>
        <v>1436.0509999999999</v>
      </c>
      <c r="K91" s="92">
        <f>Tabla1[[#This Row],[Precio U. Costo]]*1.2</f>
        <v>1498.4880000000001</v>
      </c>
      <c r="L91" s="92">
        <f>Tabla1[[#This Row],[Precio U. Costo]]*1.25</f>
        <v>1560.925</v>
      </c>
      <c r="M91" s="92">
        <f>Tabla1[[#This Row],[Precio U. Costo]]*1.3</f>
        <v>1623.3620000000001</v>
      </c>
      <c r="N91" s="92">
        <f>Tabla1[[#This Row],[Precio U. Costo]]*1.35</f>
        <v>1685.7990000000002</v>
      </c>
      <c r="O91" s="92">
        <f>Tabla1[[#This Row],[Precio U. Costo]]*1.4</f>
        <v>1748.2359999999999</v>
      </c>
      <c r="P91" s="92">
        <f>Tabla1[[#This Row],[Precio U. Costo]]*1.45</f>
        <v>1810.673</v>
      </c>
      <c r="Q91" s="92">
        <f>Tabla1[[#This Row],[Precio U. Costo]]*1.5</f>
        <v>1873.1100000000001</v>
      </c>
      <c r="R91" s="100" t="e">
        <f>VLOOKUP(Tabla1[[#This Row],[Item]],Tabla13[],6,)</f>
        <v>#N/A</v>
      </c>
      <c r="S91" s="93" t="e">
        <f>Tabla1[[#This Row],[Cantidad en Existencia registradas]]-Tabla1[[#This Row],[Cantidad vendida
dd/mm/aaaa]]</f>
        <v>#N/A</v>
      </c>
      <c r="T91" s="93" t="e">
        <f>Tabla1[[#This Row],[Cantidad vendida
dd/mm/aaaa]]+#REF!</f>
        <v>#N/A</v>
      </c>
      <c r="U91" s="93" t="e">
        <f>Tabla1[[#This Row],[Existencia
dd/mm/aaaa2]]+#REF!</f>
        <v>#N/A</v>
      </c>
    </row>
    <row r="92" spans="1:21" s="69" customFormat="1" ht="14.45" hidden="1" customHeight="1" x14ac:dyDescent="0.25">
      <c r="A92" s="99" t="s">
        <v>760</v>
      </c>
      <c r="B92" s="91" t="s">
        <v>2</v>
      </c>
      <c r="C92" s="91" t="s">
        <v>38</v>
      </c>
      <c r="D92" s="91" t="s">
        <v>32</v>
      </c>
      <c r="E92" s="241">
        <v>23</v>
      </c>
      <c r="F92" s="231">
        <v>912.4</v>
      </c>
      <c r="G92" s="92">
        <f>Tabla1[[#This Row],[Precio U. Costo]]*1.05</f>
        <v>958.02</v>
      </c>
      <c r="H92" s="92">
        <f>Tabla1[[#This Row],[Precio U. Costo]]*1.08</f>
        <v>985.39200000000005</v>
      </c>
      <c r="I92" s="92">
        <f>Tabla1[[#This Row],[Precio U. Costo]]*1.1</f>
        <v>1003.6400000000001</v>
      </c>
      <c r="J92" s="92">
        <f>Tabla1[[#This Row],[Precio U. Costo]]*1.15</f>
        <v>1049.26</v>
      </c>
      <c r="K92" s="92">
        <f>Tabla1[[#This Row],[Precio U. Costo]]*1.2</f>
        <v>1094.8799999999999</v>
      </c>
      <c r="L92" s="92">
        <f>Tabla1[[#This Row],[Precio U. Costo]]*1.25</f>
        <v>1140.5</v>
      </c>
      <c r="M92" s="92">
        <f>Tabla1[[#This Row],[Precio U. Costo]]*1.3</f>
        <v>1186.1200000000001</v>
      </c>
      <c r="N92" s="92">
        <f>Tabla1[[#This Row],[Precio U. Costo]]*1.35</f>
        <v>1231.74</v>
      </c>
      <c r="O92" s="92">
        <f>Tabla1[[#This Row],[Precio U. Costo]]*1.4</f>
        <v>1277.3599999999999</v>
      </c>
      <c r="P92" s="92">
        <f>Tabla1[[#This Row],[Precio U. Costo]]*1.45</f>
        <v>1322.98</v>
      </c>
      <c r="Q92" s="92">
        <f>Tabla1[[#This Row],[Precio U. Costo]]*1.5</f>
        <v>1368.6</v>
      </c>
      <c r="R92" s="100" t="e">
        <f>VLOOKUP(Tabla1[[#This Row],[Item]],Tabla13[],6,)</f>
        <v>#N/A</v>
      </c>
      <c r="S92" s="93" t="e">
        <f>Tabla1[[#This Row],[Cantidad en Existencia registradas]]-Tabla1[[#This Row],[Cantidad vendida
dd/mm/aaaa]]</f>
        <v>#N/A</v>
      </c>
      <c r="T92" s="93" t="e">
        <f>Tabla1[[#This Row],[Cantidad vendida
dd/mm/aaaa]]+#REF!</f>
        <v>#N/A</v>
      </c>
      <c r="U92" s="93" t="e">
        <f>Tabla1[[#This Row],[Existencia
dd/mm/aaaa2]]+#REF!</f>
        <v>#N/A</v>
      </c>
    </row>
    <row r="93" spans="1:21" s="69" customFormat="1" ht="14.45" hidden="1" customHeight="1" x14ac:dyDescent="0.25">
      <c r="A93" s="99" t="s">
        <v>761</v>
      </c>
      <c r="B93" s="91" t="s">
        <v>2</v>
      </c>
      <c r="C93" s="91" t="s">
        <v>1035</v>
      </c>
      <c r="D93" s="91" t="s">
        <v>32</v>
      </c>
      <c r="E93" s="241">
        <v>1</v>
      </c>
      <c r="F93" s="231">
        <v>1739.08</v>
      </c>
      <c r="G93" s="92">
        <f>Tabla1[[#This Row],[Precio U. Costo]]*1.05</f>
        <v>1826.0340000000001</v>
      </c>
      <c r="H93" s="92">
        <f>Tabla1[[#This Row],[Precio U. Costo]]*1.08</f>
        <v>1878.2064</v>
      </c>
      <c r="I93" s="92">
        <f>Tabla1[[#This Row],[Precio U. Costo]]*1.1</f>
        <v>1912.9880000000001</v>
      </c>
      <c r="J93" s="92">
        <f>Tabla1[[#This Row],[Precio U. Costo]]*1.15</f>
        <v>1999.9419999999998</v>
      </c>
      <c r="K93" s="92">
        <f>Tabla1[[#This Row],[Precio U. Costo]]*1.2</f>
        <v>2086.8959999999997</v>
      </c>
      <c r="L93" s="92">
        <f>Tabla1[[#This Row],[Precio U. Costo]]*1.25</f>
        <v>2173.85</v>
      </c>
      <c r="M93" s="92">
        <f>Tabla1[[#This Row],[Precio U. Costo]]*1.3</f>
        <v>2260.8040000000001</v>
      </c>
      <c r="N93" s="92">
        <f>Tabla1[[#This Row],[Precio U. Costo]]*1.35</f>
        <v>2347.7580000000003</v>
      </c>
      <c r="O93" s="92">
        <f>Tabla1[[#This Row],[Precio U. Costo]]*1.4</f>
        <v>2434.7119999999995</v>
      </c>
      <c r="P93" s="92">
        <f>Tabla1[[#This Row],[Precio U. Costo]]*1.45</f>
        <v>2521.6659999999997</v>
      </c>
      <c r="Q93" s="92">
        <f>Tabla1[[#This Row],[Precio U. Costo]]*1.5</f>
        <v>2608.62</v>
      </c>
      <c r="R93" s="100" t="e">
        <f>VLOOKUP(Tabla1[[#This Row],[Item]],Tabla13[],6,)</f>
        <v>#N/A</v>
      </c>
      <c r="S93" s="93" t="e">
        <f>Tabla1[[#This Row],[Cantidad en Existencia registradas]]-Tabla1[[#This Row],[Cantidad vendida
dd/mm/aaaa]]</f>
        <v>#N/A</v>
      </c>
      <c r="T93" s="93" t="e">
        <f>Tabla1[[#This Row],[Cantidad vendida
dd/mm/aaaa]]+#REF!</f>
        <v>#N/A</v>
      </c>
      <c r="U93" s="93" t="e">
        <f>Tabla1[[#This Row],[Existencia
dd/mm/aaaa2]]+#REF!</f>
        <v>#N/A</v>
      </c>
    </row>
    <row r="94" spans="1:21" s="69" customFormat="1" ht="14.45" hidden="1" customHeight="1" x14ac:dyDescent="0.25">
      <c r="A94" s="99"/>
      <c r="B94" s="91" t="s">
        <v>2</v>
      </c>
      <c r="C94" s="91" t="s">
        <v>884</v>
      </c>
      <c r="D94" s="91" t="s">
        <v>32</v>
      </c>
      <c r="E94" s="212">
        <v>0</v>
      </c>
      <c r="F94" s="231">
        <v>7461.12</v>
      </c>
      <c r="G94" s="92">
        <f>Tabla1[[#This Row],[Precio U. Costo]]*1.05</f>
        <v>7834.1760000000004</v>
      </c>
      <c r="H94" s="92">
        <f>Tabla1[[#This Row],[Precio U. Costo]]*1.08</f>
        <v>8058.0096000000003</v>
      </c>
      <c r="I94" s="92">
        <f>Tabla1[[#This Row],[Precio U. Costo]]*1.1</f>
        <v>8207.232</v>
      </c>
      <c r="J94" s="92">
        <f>Tabla1[[#This Row],[Precio U. Costo]]*1.15</f>
        <v>8580.2879999999986</v>
      </c>
      <c r="K94" s="92">
        <f>Tabla1[[#This Row],[Precio U. Costo]]*1.2</f>
        <v>8953.3439999999991</v>
      </c>
      <c r="L94" s="92">
        <f>Tabla1[[#This Row],[Precio U. Costo]]*1.25</f>
        <v>9326.4</v>
      </c>
      <c r="M94" s="92">
        <f>Tabla1[[#This Row],[Precio U. Costo]]*1.3</f>
        <v>9699.4560000000001</v>
      </c>
      <c r="N94" s="92">
        <f>Tabla1[[#This Row],[Precio U. Costo]]*1.35</f>
        <v>10072.512000000001</v>
      </c>
      <c r="O94" s="92">
        <f>Tabla1[[#This Row],[Precio U. Costo]]*1.4</f>
        <v>10445.567999999999</v>
      </c>
      <c r="P94" s="92">
        <f>Tabla1[[#This Row],[Precio U. Costo]]*1.45</f>
        <v>10818.624</v>
      </c>
      <c r="Q94" s="92">
        <f>Tabla1[[#This Row],[Precio U. Costo]]*1.5</f>
        <v>11191.68</v>
      </c>
      <c r="R94" s="100" t="e">
        <f>VLOOKUP(Tabla1[[#This Row],[Item]],Tabla13[],6,)</f>
        <v>#N/A</v>
      </c>
      <c r="S94" s="93" t="e">
        <f>Tabla1[[#This Row],[Cantidad en Existencia registradas]]-Tabla1[[#This Row],[Cantidad vendida
dd/mm/aaaa]]</f>
        <v>#N/A</v>
      </c>
      <c r="T94" s="93" t="e">
        <f>Tabla1[[#This Row],[Cantidad vendida
dd/mm/aaaa]]+#REF!</f>
        <v>#N/A</v>
      </c>
      <c r="U94" s="93" t="e">
        <f>Tabla1[[#This Row],[Existencia
dd/mm/aaaa2]]+#REF!</f>
        <v>#N/A</v>
      </c>
    </row>
    <row r="95" spans="1:21" s="69" customFormat="1" ht="14.45" hidden="1" customHeight="1" x14ac:dyDescent="0.25">
      <c r="A95" s="99" t="s">
        <v>781</v>
      </c>
      <c r="B95" s="91" t="s">
        <v>2</v>
      </c>
      <c r="C95" s="91" t="s">
        <v>871</v>
      </c>
      <c r="D95" s="91" t="s">
        <v>32</v>
      </c>
      <c r="E95" s="249">
        <v>7</v>
      </c>
      <c r="F95" s="231">
        <v>5323.59</v>
      </c>
      <c r="G95" s="92">
        <f>Tabla1[[#This Row],[Precio U. Costo]]*1.05</f>
        <v>5589.7695000000003</v>
      </c>
      <c r="H95" s="92">
        <f>Tabla1[[#This Row],[Precio U. Costo]]*1.08</f>
        <v>5749.4772000000003</v>
      </c>
      <c r="I95" s="92">
        <f>Tabla1[[#This Row],[Precio U. Costo]]*1.1</f>
        <v>5855.9490000000005</v>
      </c>
      <c r="J95" s="92">
        <f>Tabla1[[#This Row],[Precio U. Costo]]*1.15</f>
        <v>6122.1284999999998</v>
      </c>
      <c r="K95" s="92">
        <f>Tabla1[[#This Row],[Precio U. Costo]]*1.2</f>
        <v>6388.308</v>
      </c>
      <c r="L95" s="92">
        <f>Tabla1[[#This Row],[Precio U. Costo]]*1.25</f>
        <v>6654.4875000000002</v>
      </c>
      <c r="M95" s="92">
        <f>Tabla1[[#This Row],[Precio U. Costo]]*1.3</f>
        <v>6920.6670000000004</v>
      </c>
      <c r="N95" s="92">
        <f>Tabla1[[#This Row],[Precio U. Costo]]*1.35</f>
        <v>7186.8465000000006</v>
      </c>
      <c r="O95" s="92">
        <f>Tabla1[[#This Row],[Precio U. Costo]]*1.4</f>
        <v>7453.0259999999998</v>
      </c>
      <c r="P95" s="92">
        <f>Tabla1[[#This Row],[Precio U. Costo]]*1.45</f>
        <v>7719.2055</v>
      </c>
      <c r="Q95" s="92">
        <f>Tabla1[[#This Row],[Precio U. Costo]]*1.5</f>
        <v>7985.3850000000002</v>
      </c>
      <c r="R95" s="100" t="e">
        <f>VLOOKUP(Tabla1[[#This Row],[Item]],Tabla13[],6,)</f>
        <v>#N/A</v>
      </c>
      <c r="S95" s="93" t="e">
        <f>Tabla1[[#This Row],[Cantidad en Existencia registradas]]-Tabla1[[#This Row],[Cantidad vendida
dd/mm/aaaa]]</f>
        <v>#N/A</v>
      </c>
      <c r="T95" s="93" t="e">
        <f>Tabla1[[#This Row],[Cantidad vendida
dd/mm/aaaa]]+#REF!</f>
        <v>#N/A</v>
      </c>
      <c r="U95" s="93" t="e">
        <f>Tabla1[[#This Row],[Existencia
dd/mm/aaaa2]]+#REF!</f>
        <v>#N/A</v>
      </c>
    </row>
    <row r="96" spans="1:21" s="69" customFormat="1" ht="14.45" hidden="1" customHeight="1" x14ac:dyDescent="0.25">
      <c r="A96" s="99" t="s">
        <v>758</v>
      </c>
      <c r="B96" s="91" t="s">
        <v>2</v>
      </c>
      <c r="C96" s="91" t="s">
        <v>965</v>
      </c>
      <c r="D96" s="91" t="s">
        <v>32</v>
      </c>
      <c r="E96" s="241">
        <v>173</v>
      </c>
      <c r="F96" s="231">
        <v>64.5</v>
      </c>
      <c r="G96" s="92">
        <f>Tabla1[[#This Row],[Precio U. Costo]]*1.05</f>
        <v>67.725000000000009</v>
      </c>
      <c r="H96" s="92">
        <f>Tabla1[[#This Row],[Precio U. Costo]]*1.08</f>
        <v>69.660000000000011</v>
      </c>
      <c r="I96" s="92">
        <f>Tabla1[[#This Row],[Precio U. Costo]]*1.1</f>
        <v>70.95</v>
      </c>
      <c r="J96" s="92">
        <f>Tabla1[[#This Row],[Precio U. Costo]]*1.15</f>
        <v>74.174999999999997</v>
      </c>
      <c r="K96" s="92">
        <f>Tabla1[[#This Row],[Precio U. Costo]]*1.2</f>
        <v>77.399999999999991</v>
      </c>
      <c r="L96" s="92">
        <f>Tabla1[[#This Row],[Precio U. Costo]]*1.25</f>
        <v>80.625</v>
      </c>
      <c r="M96" s="92">
        <f>Tabla1[[#This Row],[Precio U. Costo]]*1.3</f>
        <v>83.850000000000009</v>
      </c>
      <c r="N96" s="92">
        <f>Tabla1[[#This Row],[Precio U. Costo]]*1.35</f>
        <v>87.075000000000003</v>
      </c>
      <c r="O96" s="92">
        <f>Tabla1[[#This Row],[Precio U. Costo]]*1.4</f>
        <v>90.3</v>
      </c>
      <c r="P96" s="92">
        <f>Tabla1[[#This Row],[Precio U. Costo]]*1.45</f>
        <v>93.524999999999991</v>
      </c>
      <c r="Q96" s="92">
        <f>Tabla1[[#This Row],[Precio U. Costo]]*1.5</f>
        <v>96.75</v>
      </c>
      <c r="R96" s="100" t="e">
        <f>VLOOKUP(Tabla1[[#This Row],[Item]],Tabla13[],6,)</f>
        <v>#N/A</v>
      </c>
      <c r="S96" s="93" t="e">
        <f>Tabla1[[#This Row],[Cantidad en Existencia registradas]]-Tabla1[[#This Row],[Cantidad vendida
dd/mm/aaaa]]</f>
        <v>#N/A</v>
      </c>
      <c r="T96" s="93" t="e">
        <f>Tabla1[[#This Row],[Cantidad vendida
dd/mm/aaaa]]+#REF!</f>
        <v>#N/A</v>
      </c>
      <c r="U96" s="93" t="e">
        <f>Tabla1[[#This Row],[Existencia
dd/mm/aaaa2]]+#REF!</f>
        <v>#N/A</v>
      </c>
    </row>
    <row r="97" spans="1:21" s="69" customFormat="1" ht="14.45" hidden="1" customHeight="1" x14ac:dyDescent="0.25">
      <c r="A97" s="99" t="s">
        <v>753</v>
      </c>
      <c r="B97" s="91" t="s">
        <v>2</v>
      </c>
      <c r="C97" s="158" t="s">
        <v>883</v>
      </c>
      <c r="D97" s="91" t="s">
        <v>32</v>
      </c>
      <c r="E97" s="241">
        <v>61</v>
      </c>
      <c r="F97" s="132">
        <v>59.1</v>
      </c>
      <c r="G97" s="92">
        <f>Tabla1[[#This Row],[Precio U. Costo]]*1.05</f>
        <v>62.055000000000007</v>
      </c>
      <c r="H97" s="92">
        <f>Tabla1[[#This Row],[Precio U. Costo]]*1.08</f>
        <v>63.828000000000003</v>
      </c>
      <c r="I97" s="92">
        <f>Tabla1[[#This Row],[Precio U. Costo]]*1.1</f>
        <v>65.010000000000005</v>
      </c>
      <c r="J97" s="92">
        <f>Tabla1[[#This Row],[Precio U. Costo]]*1.15</f>
        <v>67.965000000000003</v>
      </c>
      <c r="K97" s="92">
        <f>Tabla1[[#This Row],[Precio U. Costo]]*1.2</f>
        <v>70.92</v>
      </c>
      <c r="L97" s="92">
        <f>Tabla1[[#This Row],[Precio U. Costo]]*1.25</f>
        <v>73.875</v>
      </c>
      <c r="M97" s="92">
        <f>Tabla1[[#This Row],[Precio U. Costo]]*1.3</f>
        <v>76.83</v>
      </c>
      <c r="N97" s="92">
        <f>Tabla1[[#This Row],[Precio U. Costo]]*1.35</f>
        <v>79.785000000000011</v>
      </c>
      <c r="O97" s="92">
        <f>Tabla1[[#This Row],[Precio U. Costo]]*1.4</f>
        <v>82.74</v>
      </c>
      <c r="P97" s="92">
        <f>Tabla1[[#This Row],[Precio U. Costo]]*1.45</f>
        <v>85.694999999999993</v>
      </c>
      <c r="Q97" s="92">
        <f>Tabla1[[#This Row],[Precio U. Costo]]*1.5</f>
        <v>88.65</v>
      </c>
      <c r="R97" s="100" t="e">
        <f>VLOOKUP(Tabla1[[#This Row],[Item]],Tabla13[],6,)</f>
        <v>#N/A</v>
      </c>
      <c r="S97" s="93" t="e">
        <f>Tabla1[[#This Row],[Cantidad en Existencia registradas]]-Tabla1[[#This Row],[Cantidad vendida
dd/mm/aaaa]]</f>
        <v>#N/A</v>
      </c>
      <c r="T97" s="93" t="e">
        <f>Tabla1[[#This Row],[Cantidad vendida
dd/mm/aaaa]]+#REF!</f>
        <v>#N/A</v>
      </c>
      <c r="U97" s="93" t="e">
        <f>Tabla1[[#This Row],[Existencia
dd/mm/aaaa2]]+#REF!</f>
        <v>#N/A</v>
      </c>
    </row>
    <row r="98" spans="1:21" s="69" customFormat="1" ht="14.45" hidden="1" customHeight="1" x14ac:dyDescent="0.25">
      <c r="A98" s="99" t="s">
        <v>752</v>
      </c>
      <c r="B98" s="91" t="s">
        <v>954</v>
      </c>
      <c r="C98" s="94" t="s">
        <v>964</v>
      </c>
      <c r="D98" s="91" t="s">
        <v>32</v>
      </c>
      <c r="E98" s="241">
        <v>49</v>
      </c>
      <c r="F98" s="231">
        <v>110</v>
      </c>
      <c r="G98" s="92">
        <f>Tabla1[[#This Row],[Precio U. Costo]]*1.05</f>
        <v>115.5</v>
      </c>
      <c r="H98" s="92">
        <f>Tabla1[[#This Row],[Precio U. Costo]]*1.08</f>
        <v>118.80000000000001</v>
      </c>
      <c r="I98" s="92">
        <f>Tabla1[[#This Row],[Precio U. Costo]]*1.1</f>
        <v>121.00000000000001</v>
      </c>
      <c r="J98" s="92">
        <f>Tabla1[[#This Row],[Precio U. Costo]]*1.15</f>
        <v>126.49999999999999</v>
      </c>
      <c r="K98" s="92">
        <f>Tabla1[[#This Row],[Precio U. Costo]]*1.2</f>
        <v>132</v>
      </c>
      <c r="L98" s="92">
        <f>Tabla1[[#This Row],[Precio U. Costo]]*1.25</f>
        <v>137.5</v>
      </c>
      <c r="M98" s="92">
        <f>Tabla1[[#This Row],[Precio U. Costo]]*1.3</f>
        <v>143</v>
      </c>
      <c r="N98" s="92">
        <f>Tabla1[[#This Row],[Precio U. Costo]]*1.35</f>
        <v>148.5</v>
      </c>
      <c r="O98" s="92">
        <f>Tabla1[[#This Row],[Precio U. Costo]]*1.4</f>
        <v>154</v>
      </c>
      <c r="P98" s="92">
        <f>Tabla1[[#This Row],[Precio U. Costo]]*1.45</f>
        <v>159.5</v>
      </c>
      <c r="Q98" s="92">
        <f>Tabla1[[#This Row],[Precio U. Costo]]*1.5</f>
        <v>165</v>
      </c>
      <c r="R98" s="100" t="e">
        <f>VLOOKUP(Tabla1[[#This Row],[Item]],Tabla13[],6,)</f>
        <v>#N/A</v>
      </c>
      <c r="S98" s="93" t="e">
        <f>Tabla1[[#This Row],[Cantidad en Existencia registradas]]-Tabla1[[#This Row],[Cantidad vendida
dd/mm/aaaa]]</f>
        <v>#N/A</v>
      </c>
      <c r="T98" s="93" t="e">
        <f>Tabla1[[#This Row],[Cantidad vendida
dd/mm/aaaa]]+#REF!</f>
        <v>#N/A</v>
      </c>
      <c r="U98" s="93" t="e">
        <f>Tabla1[[#This Row],[Existencia
dd/mm/aaaa2]]+#REF!</f>
        <v>#N/A</v>
      </c>
    </row>
    <row r="99" spans="1:21" s="69" customFormat="1" ht="14.45" hidden="1" customHeight="1" x14ac:dyDescent="0.25">
      <c r="A99" s="99" t="s">
        <v>751</v>
      </c>
      <c r="B99" s="91" t="s">
        <v>2</v>
      </c>
      <c r="C99" s="157" t="s">
        <v>1055</v>
      </c>
      <c r="D99" s="91" t="s">
        <v>32</v>
      </c>
      <c r="E99" s="222">
        <v>2</v>
      </c>
      <c r="F99" s="231">
        <f>101.6595*1.07</f>
        <v>108.775665</v>
      </c>
      <c r="G99" s="92">
        <f>Tabla1[[#This Row],[Precio U. Costo]]*1.05</f>
        <v>114.21444825</v>
      </c>
      <c r="H99" s="92">
        <f>Tabla1[[#This Row],[Precio U. Costo]]*1.08</f>
        <v>117.47771820000001</v>
      </c>
      <c r="I99" s="92">
        <f>Tabla1[[#This Row],[Precio U. Costo]]*1.1</f>
        <v>119.65323150000002</v>
      </c>
      <c r="J99" s="92">
        <f>Tabla1[[#This Row],[Precio U. Costo]]*1.15</f>
        <v>125.09201474999999</v>
      </c>
      <c r="K99" s="92">
        <f>Tabla1[[#This Row],[Precio U. Costo]]*1.2</f>
        <v>130.530798</v>
      </c>
      <c r="L99" s="92">
        <f>Tabla1[[#This Row],[Precio U. Costo]]*1.25</f>
        <v>135.96958125</v>
      </c>
      <c r="M99" s="92">
        <f>Tabla1[[#This Row],[Precio U. Costo]]*1.3</f>
        <v>141.4083645</v>
      </c>
      <c r="N99" s="92">
        <f>Tabla1[[#This Row],[Precio U. Costo]]*1.35</f>
        <v>146.84714775</v>
      </c>
      <c r="O99" s="92">
        <f>Tabla1[[#This Row],[Precio U. Costo]]*1.4</f>
        <v>152.28593100000001</v>
      </c>
      <c r="P99" s="92">
        <f>Tabla1[[#This Row],[Precio U. Costo]]*1.45</f>
        <v>157.72471425000001</v>
      </c>
      <c r="Q99" s="92">
        <f>Tabla1[[#This Row],[Precio U. Costo]]*1.5</f>
        <v>163.16349750000001</v>
      </c>
      <c r="R99" s="100" t="e">
        <f>VLOOKUP(Tabla1[[#This Row],[Item]],Tabla13[],6,)</f>
        <v>#N/A</v>
      </c>
      <c r="S99" s="93" t="e">
        <f>Tabla1[[#This Row],[Cantidad en Existencia registradas]]-Tabla1[[#This Row],[Cantidad vendida
dd/mm/aaaa]]</f>
        <v>#N/A</v>
      </c>
      <c r="T99" s="93" t="e">
        <f>Tabla1[[#This Row],[Cantidad vendida
dd/mm/aaaa]]+#REF!</f>
        <v>#N/A</v>
      </c>
      <c r="U99" s="93" t="e">
        <f>Tabla1[[#This Row],[Existencia
dd/mm/aaaa2]]+#REF!</f>
        <v>#N/A</v>
      </c>
    </row>
    <row r="100" spans="1:21" s="69" customFormat="1" ht="14.45" hidden="1" customHeight="1" x14ac:dyDescent="0.25">
      <c r="A100" s="99" t="s">
        <v>747</v>
      </c>
      <c r="B100" s="91" t="s">
        <v>2</v>
      </c>
      <c r="C100" s="94" t="s">
        <v>870</v>
      </c>
      <c r="D100" s="91" t="s">
        <v>32</v>
      </c>
      <c r="E100" s="212">
        <v>0</v>
      </c>
      <c r="F100" s="216">
        <v>132.80000000000001</v>
      </c>
      <c r="G100" s="92">
        <f>Tabla1[[#This Row],[Precio U. Costo]]*1.05</f>
        <v>139.44000000000003</v>
      </c>
      <c r="H100" s="92">
        <f>Tabla1[[#This Row],[Precio U. Costo]]*1.08</f>
        <v>143.42400000000004</v>
      </c>
      <c r="I100" s="92">
        <f>Tabla1[[#This Row],[Precio U. Costo]]*1.1</f>
        <v>146.08000000000001</v>
      </c>
      <c r="J100" s="92">
        <f>Tabla1[[#This Row],[Precio U. Costo]]*1.15</f>
        <v>152.72</v>
      </c>
      <c r="K100" s="92">
        <f>Tabla1[[#This Row],[Precio U. Costo]]*1.2</f>
        <v>159.36000000000001</v>
      </c>
      <c r="L100" s="92">
        <f>Tabla1[[#This Row],[Precio U. Costo]]*1.25</f>
        <v>166</v>
      </c>
      <c r="M100" s="92">
        <f>Tabla1[[#This Row],[Precio U. Costo]]*1.3</f>
        <v>172.64000000000001</v>
      </c>
      <c r="N100" s="92">
        <f>Tabla1[[#This Row],[Precio U. Costo]]*1.35</f>
        <v>179.28000000000003</v>
      </c>
      <c r="O100" s="92">
        <f>Tabla1[[#This Row],[Precio U. Costo]]*1.4</f>
        <v>185.92000000000002</v>
      </c>
      <c r="P100" s="92">
        <f>Tabla1[[#This Row],[Precio U. Costo]]*1.45</f>
        <v>192.56</v>
      </c>
      <c r="Q100" s="92">
        <f>Tabla1[[#This Row],[Precio U. Costo]]*1.5</f>
        <v>199.20000000000002</v>
      </c>
      <c r="R100" s="100" t="e">
        <f>VLOOKUP(Tabla1[[#This Row],[Item]],Tabla13[],6,)</f>
        <v>#N/A</v>
      </c>
      <c r="S100" s="93" t="e">
        <f>Tabla1[[#This Row],[Cantidad en Existencia registradas]]-Tabla1[[#This Row],[Cantidad vendida
dd/mm/aaaa]]</f>
        <v>#N/A</v>
      </c>
      <c r="T100" s="93" t="e">
        <f>Tabla1[[#This Row],[Cantidad vendida
dd/mm/aaaa]]+#REF!</f>
        <v>#N/A</v>
      </c>
      <c r="U100" s="93" t="e">
        <f>Tabla1[[#This Row],[Existencia
dd/mm/aaaa2]]+#REF!</f>
        <v>#N/A</v>
      </c>
    </row>
    <row r="101" spans="1:21" s="69" customFormat="1" ht="14.45" hidden="1" customHeight="1" x14ac:dyDescent="0.25">
      <c r="A101" s="99" t="s">
        <v>750</v>
      </c>
      <c r="B101" s="91" t="s">
        <v>954</v>
      </c>
      <c r="C101" s="94" t="s">
        <v>881</v>
      </c>
      <c r="D101" s="91" t="s">
        <v>32</v>
      </c>
      <c r="E101" s="212">
        <v>0</v>
      </c>
      <c r="F101" s="231">
        <v>122.3</v>
      </c>
      <c r="G101" s="92">
        <f>Tabla1[[#This Row],[Precio U. Costo]]*1.05</f>
        <v>128.41499999999999</v>
      </c>
      <c r="H101" s="92">
        <f>Tabla1[[#This Row],[Precio U. Costo]]*1.08</f>
        <v>132.084</v>
      </c>
      <c r="I101" s="92">
        <f>Tabla1[[#This Row],[Precio U. Costo]]*1.1</f>
        <v>134.53</v>
      </c>
      <c r="J101" s="92">
        <f>Tabla1[[#This Row],[Precio U. Costo]]*1.15</f>
        <v>140.64499999999998</v>
      </c>
      <c r="K101" s="92">
        <f>Tabla1[[#This Row],[Precio U. Costo]]*1.2</f>
        <v>146.76</v>
      </c>
      <c r="L101" s="92">
        <f>Tabla1[[#This Row],[Precio U. Costo]]*1.25</f>
        <v>152.875</v>
      </c>
      <c r="M101" s="92">
        <f>Tabla1[[#This Row],[Precio U. Costo]]*1.3</f>
        <v>158.99</v>
      </c>
      <c r="N101" s="92">
        <f>Tabla1[[#This Row],[Precio U. Costo]]*1.35</f>
        <v>165.10500000000002</v>
      </c>
      <c r="O101" s="92">
        <f>Tabla1[[#This Row],[Precio U. Costo]]*1.4</f>
        <v>171.22</v>
      </c>
      <c r="P101" s="92">
        <f>Tabla1[[#This Row],[Precio U. Costo]]*1.45</f>
        <v>177.33499999999998</v>
      </c>
      <c r="Q101" s="92">
        <f>Tabla1[[#This Row],[Precio U. Costo]]*1.5</f>
        <v>183.45</v>
      </c>
      <c r="R101" s="100" t="e">
        <f>VLOOKUP(Tabla1[[#This Row],[Item]],Tabla13[],6,)</f>
        <v>#N/A</v>
      </c>
      <c r="S101" s="93" t="e">
        <f>Tabla1[[#This Row],[Cantidad en Existencia registradas]]-Tabla1[[#This Row],[Cantidad vendida
dd/mm/aaaa]]</f>
        <v>#N/A</v>
      </c>
      <c r="T101" s="93" t="e">
        <f>Tabla1[[#This Row],[Cantidad vendida
dd/mm/aaaa]]+#REF!</f>
        <v>#N/A</v>
      </c>
      <c r="U101" s="93" t="e">
        <f>Tabla1[[#This Row],[Existencia
dd/mm/aaaa2]]+#REF!</f>
        <v>#N/A</v>
      </c>
    </row>
    <row r="102" spans="1:21" s="69" customFormat="1" ht="14.45" hidden="1" customHeight="1" x14ac:dyDescent="0.25">
      <c r="A102" s="99" t="s">
        <v>749</v>
      </c>
      <c r="B102" s="91" t="s">
        <v>2</v>
      </c>
      <c r="C102" s="94" t="s">
        <v>880</v>
      </c>
      <c r="D102" s="91" t="s">
        <v>32</v>
      </c>
      <c r="E102" s="212">
        <v>0</v>
      </c>
      <c r="F102" s="231">
        <v>155.85</v>
      </c>
      <c r="G102" s="92">
        <f>Tabla1[[#This Row],[Precio U. Costo]]*1.05</f>
        <v>163.64250000000001</v>
      </c>
      <c r="H102" s="92">
        <f>Tabla1[[#This Row],[Precio U. Costo]]*1.08</f>
        <v>168.31800000000001</v>
      </c>
      <c r="I102" s="92">
        <f>Tabla1[[#This Row],[Precio U. Costo]]*1.1</f>
        <v>171.435</v>
      </c>
      <c r="J102" s="92">
        <f>Tabla1[[#This Row],[Precio U. Costo]]*1.15</f>
        <v>179.22749999999999</v>
      </c>
      <c r="K102" s="92">
        <f>Tabla1[[#This Row],[Precio U. Costo]]*1.2</f>
        <v>187.01999999999998</v>
      </c>
      <c r="L102" s="92">
        <f>Tabla1[[#This Row],[Precio U. Costo]]*1.25</f>
        <v>194.8125</v>
      </c>
      <c r="M102" s="92">
        <f>Tabla1[[#This Row],[Precio U. Costo]]*1.3</f>
        <v>202.60499999999999</v>
      </c>
      <c r="N102" s="92">
        <f>Tabla1[[#This Row],[Precio U. Costo]]*1.35</f>
        <v>210.39750000000001</v>
      </c>
      <c r="O102" s="92">
        <f>Tabla1[[#This Row],[Precio U. Costo]]*1.4</f>
        <v>218.18999999999997</v>
      </c>
      <c r="P102" s="92">
        <f>Tabla1[[#This Row],[Precio U. Costo]]*1.45</f>
        <v>225.98249999999999</v>
      </c>
      <c r="Q102" s="92">
        <f>Tabla1[[#This Row],[Precio U. Costo]]*1.5</f>
        <v>233.77499999999998</v>
      </c>
      <c r="R102" s="100" t="e">
        <f>VLOOKUP(Tabla1[[#This Row],[Item]],Tabla13[],6,)</f>
        <v>#N/A</v>
      </c>
      <c r="S102" s="93" t="e">
        <f>Tabla1[[#This Row],[Cantidad en Existencia registradas]]-Tabla1[[#This Row],[Cantidad vendida
dd/mm/aaaa]]</f>
        <v>#N/A</v>
      </c>
      <c r="T102" s="93" t="e">
        <f>Tabla1[[#This Row],[Cantidad vendida
dd/mm/aaaa]]+#REF!</f>
        <v>#N/A</v>
      </c>
      <c r="U102" s="93" t="e">
        <f>Tabla1[[#This Row],[Existencia
dd/mm/aaaa2]]+#REF!</f>
        <v>#N/A</v>
      </c>
    </row>
    <row r="103" spans="1:21" s="69" customFormat="1" ht="14.45" hidden="1" customHeight="1" x14ac:dyDescent="0.25">
      <c r="A103" s="99" t="s">
        <v>745</v>
      </c>
      <c r="B103" s="91" t="s">
        <v>2</v>
      </c>
      <c r="C103" s="91" t="s">
        <v>53</v>
      </c>
      <c r="D103" s="91" t="s">
        <v>32</v>
      </c>
      <c r="E103" s="212">
        <v>0</v>
      </c>
      <c r="F103" s="127">
        <v>0</v>
      </c>
      <c r="G103" s="92">
        <f>Tabla1[[#This Row],[Precio U. Costo]]*1.05</f>
        <v>0</v>
      </c>
      <c r="H103" s="92">
        <f>Tabla1[[#This Row],[Precio U. Costo]]*1.08</f>
        <v>0</v>
      </c>
      <c r="I103" s="92">
        <f>Tabla1[[#This Row],[Precio U. Costo]]*1.1</f>
        <v>0</v>
      </c>
      <c r="J103" s="92">
        <f>Tabla1[[#This Row],[Precio U. Costo]]*1.15</f>
        <v>0</v>
      </c>
      <c r="K103" s="92">
        <f>Tabla1[[#This Row],[Precio U. Costo]]*1.2</f>
        <v>0</v>
      </c>
      <c r="L103" s="92">
        <f>Tabla1[[#This Row],[Precio U. Costo]]*1.25</f>
        <v>0</v>
      </c>
      <c r="M103" s="92">
        <f>Tabla1[[#This Row],[Precio U. Costo]]*1.3</f>
        <v>0</v>
      </c>
      <c r="N103" s="92">
        <f>Tabla1[[#This Row],[Precio U. Costo]]*1.35</f>
        <v>0</v>
      </c>
      <c r="O103" s="92">
        <f>Tabla1[[#This Row],[Precio U. Costo]]*1.4</f>
        <v>0</v>
      </c>
      <c r="P103" s="92">
        <f>Tabla1[[#This Row],[Precio U. Costo]]*1.45</f>
        <v>0</v>
      </c>
      <c r="Q103" s="92">
        <f>Tabla1[[#This Row],[Precio U. Costo]]*1.5</f>
        <v>0</v>
      </c>
      <c r="R103" s="100" t="e">
        <f>VLOOKUP(Tabla1[[#This Row],[Item]],Tabla13[],6,)</f>
        <v>#N/A</v>
      </c>
      <c r="S103" s="93" t="e">
        <f>Tabla1[[#This Row],[Cantidad en Existencia registradas]]-Tabla1[[#This Row],[Cantidad vendida
dd/mm/aaaa]]</f>
        <v>#N/A</v>
      </c>
      <c r="T103" s="93" t="e">
        <f>Tabla1[[#This Row],[Cantidad vendida
dd/mm/aaaa]]+#REF!</f>
        <v>#N/A</v>
      </c>
      <c r="U103" s="93" t="e">
        <f>Tabla1[[#This Row],[Existencia
dd/mm/aaaa2]]+#REF!</f>
        <v>#N/A</v>
      </c>
    </row>
    <row r="104" spans="1:21" s="69" customFormat="1" ht="15" hidden="1" customHeight="1" x14ac:dyDescent="0.25">
      <c r="A104" s="99"/>
      <c r="B104" s="91"/>
      <c r="C104" s="91" t="s">
        <v>1017</v>
      </c>
      <c r="D104" s="91" t="s">
        <v>32</v>
      </c>
      <c r="E104" s="222">
        <v>4</v>
      </c>
      <c r="F104" s="219">
        <v>658.45</v>
      </c>
      <c r="G104" s="92">
        <f>Tabla1[[#This Row],[Precio U. Costo]]*1.05</f>
        <v>691.37250000000006</v>
      </c>
      <c r="H104" s="92">
        <f>Tabla1[[#This Row],[Precio U. Costo]]*1.08</f>
        <v>711.12600000000009</v>
      </c>
      <c r="I104" s="92">
        <f>Tabla1[[#This Row],[Precio U. Costo]]*1.1</f>
        <v>724.29500000000007</v>
      </c>
      <c r="J104" s="92">
        <f>Tabla1[[#This Row],[Precio U. Costo]]*1.15</f>
        <v>757.21749999999997</v>
      </c>
      <c r="K104" s="92">
        <f>Tabla1[[#This Row],[Precio U. Costo]]*1.2</f>
        <v>790.14</v>
      </c>
      <c r="L104" s="92">
        <f>Tabla1[[#This Row],[Precio U. Costo]]*1.25</f>
        <v>823.0625</v>
      </c>
      <c r="M104" s="92">
        <f>Tabla1[[#This Row],[Precio U. Costo]]*1.3</f>
        <v>855.98500000000013</v>
      </c>
      <c r="N104" s="92">
        <f>Tabla1[[#This Row],[Precio U. Costo]]*1.35</f>
        <v>888.90750000000014</v>
      </c>
      <c r="O104" s="92">
        <f>Tabla1[[#This Row],[Precio U. Costo]]*1.4</f>
        <v>921.83</v>
      </c>
      <c r="P104" s="92">
        <f>Tabla1[[#This Row],[Precio U. Costo]]*1.45</f>
        <v>954.75250000000005</v>
      </c>
      <c r="Q104" s="92">
        <f>Tabla1[[#This Row],[Precio U. Costo]]*1.5</f>
        <v>987.67500000000007</v>
      </c>
      <c r="R104" s="100" t="e">
        <f>VLOOKUP(Tabla1[[#This Row],[Item]],Tabla13[],6,)</f>
        <v>#N/A</v>
      </c>
      <c r="S104" s="93" t="e">
        <f>Tabla1[[#This Row],[Cantidad en Existencia registradas]]-Tabla1[[#This Row],[Cantidad vendida
dd/mm/aaaa]]</f>
        <v>#N/A</v>
      </c>
      <c r="T104" s="93" t="e">
        <f>Tabla1[[#This Row],[Cantidad vendida
dd/mm/aaaa]]+#REF!</f>
        <v>#N/A</v>
      </c>
      <c r="U104" s="93" t="e">
        <f>Tabla1[[#This Row],[Existencia
dd/mm/aaaa2]]+#REF!</f>
        <v>#N/A</v>
      </c>
    </row>
    <row r="105" spans="1:21" s="69" customFormat="1" ht="13.5" hidden="1" customHeight="1" x14ac:dyDescent="0.25">
      <c r="A105" s="99" t="s">
        <v>744</v>
      </c>
      <c r="B105" s="94" t="s">
        <v>306</v>
      </c>
      <c r="C105" s="94" t="s">
        <v>57</v>
      </c>
      <c r="D105" s="91" t="s">
        <v>32</v>
      </c>
      <c r="E105" s="212">
        <v>3</v>
      </c>
      <c r="F105" s="127">
        <v>1054</v>
      </c>
      <c r="G105" s="92">
        <f>Tabla1[[#This Row],[Precio U. Costo]]*1.05</f>
        <v>1106.7</v>
      </c>
      <c r="H105" s="92">
        <f>Tabla1[[#This Row],[Precio U. Costo]]*1.08</f>
        <v>1138.3200000000002</v>
      </c>
      <c r="I105" s="92">
        <f>Tabla1[[#This Row],[Precio U. Costo]]*1.1</f>
        <v>1159.4000000000001</v>
      </c>
      <c r="J105" s="92">
        <f>Tabla1[[#This Row],[Precio U. Costo]]*1.15</f>
        <v>1212.0999999999999</v>
      </c>
      <c r="K105" s="92">
        <f>Tabla1[[#This Row],[Precio U. Costo]]*1.2</f>
        <v>1264.8</v>
      </c>
      <c r="L105" s="92">
        <f>Tabla1[[#This Row],[Precio U. Costo]]*1.25</f>
        <v>1317.5</v>
      </c>
      <c r="M105" s="92">
        <f>Tabla1[[#This Row],[Precio U. Costo]]*1.3</f>
        <v>1370.2</v>
      </c>
      <c r="N105" s="92">
        <f>Tabla1[[#This Row],[Precio U. Costo]]*1.35</f>
        <v>1422.9</v>
      </c>
      <c r="O105" s="92">
        <f>Tabla1[[#This Row],[Precio U. Costo]]*1.4</f>
        <v>1475.6</v>
      </c>
      <c r="P105" s="92">
        <f>Tabla1[[#This Row],[Precio U. Costo]]*1.45</f>
        <v>1528.3</v>
      </c>
      <c r="Q105" s="92">
        <f>Tabla1[[#This Row],[Precio U. Costo]]*1.5</f>
        <v>1581</v>
      </c>
      <c r="R105" s="100" t="e">
        <f>VLOOKUP(Tabla1[[#This Row],[Item]],Tabla13[],6,)</f>
        <v>#N/A</v>
      </c>
      <c r="S105" s="93" t="e">
        <f>Tabla1[[#This Row],[Cantidad en Existencia registradas]]-Tabla1[[#This Row],[Cantidad vendida
dd/mm/aaaa]]</f>
        <v>#N/A</v>
      </c>
      <c r="T105" s="93" t="e">
        <f>Tabla1[[#This Row],[Cantidad vendida
dd/mm/aaaa]]+#REF!</f>
        <v>#N/A</v>
      </c>
      <c r="U105" s="93" t="e">
        <f>Tabla1[[#This Row],[Existencia
dd/mm/aaaa2]]+#REF!</f>
        <v>#N/A</v>
      </c>
    </row>
    <row r="106" spans="1:21" s="69" customFormat="1" ht="22.5" hidden="1" customHeight="1" x14ac:dyDescent="0.25">
      <c r="A106" s="99" t="s">
        <v>737</v>
      </c>
      <c r="B106" s="94" t="s">
        <v>306</v>
      </c>
      <c r="C106" s="94" t="s">
        <v>58</v>
      </c>
      <c r="D106" s="91" t="s">
        <v>32</v>
      </c>
      <c r="E106" s="212">
        <v>202</v>
      </c>
      <c r="F106" s="127">
        <f>1054*1.35</f>
        <v>1422.9</v>
      </c>
      <c r="G106" s="92">
        <f>Tabla1[[#This Row],[Precio U. Costo]]*1.05</f>
        <v>1494.0450000000001</v>
      </c>
      <c r="H106" s="92">
        <f>Tabla1[[#This Row],[Precio U. Costo]]*1.08</f>
        <v>1536.7320000000002</v>
      </c>
      <c r="I106" s="92">
        <f>Tabla1[[#This Row],[Precio U. Costo]]*1.1</f>
        <v>1565.1900000000003</v>
      </c>
      <c r="J106" s="92">
        <f>Tabla1[[#This Row],[Precio U. Costo]]*1.15</f>
        <v>1636.335</v>
      </c>
      <c r="K106" s="92">
        <f>Tabla1[[#This Row],[Precio U. Costo]]*1.2</f>
        <v>1707.48</v>
      </c>
      <c r="L106" s="92">
        <f>Tabla1[[#This Row],[Precio U. Costo]]*1.25</f>
        <v>1778.625</v>
      </c>
      <c r="M106" s="92">
        <f>Tabla1[[#This Row],[Precio U. Costo]]*1.3</f>
        <v>1849.7700000000002</v>
      </c>
      <c r="N106" s="92">
        <f>Tabla1[[#This Row],[Precio U. Costo]]*1.35</f>
        <v>1920.9150000000002</v>
      </c>
      <c r="O106" s="92">
        <f>Tabla1[[#This Row],[Precio U. Costo]]*1.4</f>
        <v>1992.06</v>
      </c>
      <c r="P106" s="92">
        <f>Tabla1[[#This Row],[Precio U. Costo]]*1.45</f>
        <v>2063.2049999999999</v>
      </c>
      <c r="Q106" s="92">
        <f>Tabla1[[#This Row],[Precio U. Costo]]*1.5</f>
        <v>2134.3500000000004</v>
      </c>
      <c r="R106" s="100" t="e">
        <f>VLOOKUP(Tabla1[[#This Row],[Item]],Tabla13[],6,)</f>
        <v>#N/A</v>
      </c>
      <c r="S106" s="93" t="e">
        <f>Tabla1[[#This Row],[Cantidad en Existencia registradas]]-Tabla1[[#This Row],[Cantidad vendida
dd/mm/aaaa]]</f>
        <v>#N/A</v>
      </c>
      <c r="T106" s="93" t="e">
        <f>Tabla1[[#This Row],[Cantidad vendida
dd/mm/aaaa]]+#REF!</f>
        <v>#N/A</v>
      </c>
      <c r="U106" s="93" t="e">
        <f>Tabla1[[#This Row],[Existencia
dd/mm/aaaa2]]+#REF!</f>
        <v>#N/A</v>
      </c>
    </row>
    <row r="107" spans="1:21" s="69" customFormat="1" ht="15" hidden="1" customHeight="1" x14ac:dyDescent="0.25">
      <c r="A107" s="99" t="s">
        <v>736</v>
      </c>
      <c r="B107" s="94" t="s">
        <v>306</v>
      </c>
      <c r="C107" s="94" t="s">
        <v>56</v>
      </c>
      <c r="D107" s="91" t="s">
        <v>32</v>
      </c>
      <c r="E107" s="222">
        <v>3</v>
      </c>
      <c r="F107" s="127">
        <v>918</v>
      </c>
      <c r="G107" s="92">
        <f>Tabla1[[#This Row],[Precio U. Costo]]*1.05</f>
        <v>963.90000000000009</v>
      </c>
      <c r="H107" s="92">
        <f>Tabla1[[#This Row],[Precio U. Costo]]*1.08</f>
        <v>991.44</v>
      </c>
      <c r="I107" s="92">
        <f>Tabla1[[#This Row],[Precio U. Costo]]*1.1</f>
        <v>1009.8000000000001</v>
      </c>
      <c r="J107" s="92">
        <f>Tabla1[[#This Row],[Precio U. Costo]]*1.15</f>
        <v>1055.6999999999998</v>
      </c>
      <c r="K107" s="92">
        <f>Tabla1[[#This Row],[Precio U. Costo]]*1.2</f>
        <v>1101.5999999999999</v>
      </c>
      <c r="L107" s="92">
        <f>Tabla1[[#This Row],[Precio U. Costo]]*1.25</f>
        <v>1147.5</v>
      </c>
      <c r="M107" s="92">
        <f>Tabla1[[#This Row],[Precio U. Costo]]*1.3</f>
        <v>1193.4000000000001</v>
      </c>
      <c r="N107" s="92">
        <f>Tabla1[[#This Row],[Precio U. Costo]]*1.35</f>
        <v>1239.3000000000002</v>
      </c>
      <c r="O107" s="92">
        <f>Tabla1[[#This Row],[Precio U. Costo]]*1.4</f>
        <v>1285.1999999999998</v>
      </c>
      <c r="P107" s="92">
        <f>Tabla1[[#This Row],[Precio U. Costo]]*1.45</f>
        <v>1331.1</v>
      </c>
      <c r="Q107" s="92">
        <f>Tabla1[[#This Row],[Precio U. Costo]]*1.5</f>
        <v>1377</v>
      </c>
      <c r="R107" s="100" t="e">
        <f>VLOOKUP(Tabla1[[#This Row],[Item]],Tabla13[],6,)</f>
        <v>#N/A</v>
      </c>
      <c r="S107" s="93" t="e">
        <f>Tabla1[[#This Row],[Cantidad en Existencia registradas]]-Tabla1[[#This Row],[Cantidad vendida
dd/mm/aaaa]]</f>
        <v>#N/A</v>
      </c>
      <c r="T107" s="93" t="e">
        <f>Tabla1[[#This Row],[Cantidad vendida
dd/mm/aaaa]]+#REF!</f>
        <v>#N/A</v>
      </c>
      <c r="U107" s="93" t="e">
        <f>Tabla1[[#This Row],[Existencia
dd/mm/aaaa2]]+#REF!</f>
        <v>#N/A</v>
      </c>
    </row>
    <row r="108" spans="1:21" s="69" customFormat="1" ht="14.25" hidden="1" customHeight="1" x14ac:dyDescent="0.25">
      <c r="A108" s="99" t="s">
        <v>735</v>
      </c>
      <c r="B108" s="94" t="s">
        <v>306</v>
      </c>
      <c r="C108" s="94" t="s">
        <v>55</v>
      </c>
      <c r="D108" s="91" t="s">
        <v>32</v>
      </c>
      <c r="E108" s="212">
        <v>1</v>
      </c>
      <c r="F108" s="127">
        <v>989</v>
      </c>
      <c r="G108" s="92">
        <f>Tabla1[[#This Row],[Precio U. Costo]]*1.05</f>
        <v>1038.45</v>
      </c>
      <c r="H108" s="92">
        <f>Tabla1[[#This Row],[Precio U. Costo]]*1.08</f>
        <v>1068.1200000000001</v>
      </c>
      <c r="I108" s="92">
        <f>Tabla1[[#This Row],[Precio U. Costo]]*1.1</f>
        <v>1087.9000000000001</v>
      </c>
      <c r="J108" s="92">
        <f>Tabla1[[#This Row],[Precio U. Costo]]*1.15</f>
        <v>1137.3499999999999</v>
      </c>
      <c r="K108" s="92">
        <f>Tabla1[[#This Row],[Precio U. Costo]]*1.2</f>
        <v>1186.8</v>
      </c>
      <c r="L108" s="92">
        <f>Tabla1[[#This Row],[Precio U. Costo]]*1.25</f>
        <v>1236.25</v>
      </c>
      <c r="M108" s="92">
        <f>Tabla1[[#This Row],[Precio U. Costo]]*1.3</f>
        <v>1285.7</v>
      </c>
      <c r="N108" s="92">
        <f>Tabla1[[#This Row],[Precio U. Costo]]*1.35</f>
        <v>1335.15</v>
      </c>
      <c r="O108" s="92">
        <f>Tabla1[[#This Row],[Precio U. Costo]]*1.4</f>
        <v>1384.6</v>
      </c>
      <c r="P108" s="92">
        <f>Tabla1[[#This Row],[Precio U. Costo]]*1.45</f>
        <v>1434.05</v>
      </c>
      <c r="Q108" s="92">
        <f>Tabla1[[#This Row],[Precio U. Costo]]*1.5</f>
        <v>1483.5</v>
      </c>
      <c r="R108" s="100" t="e">
        <f>VLOOKUP(Tabla1[[#This Row],[Item]],Tabla13[],6,)</f>
        <v>#N/A</v>
      </c>
      <c r="S108" s="93" t="e">
        <f>Tabla1[[#This Row],[Cantidad en Existencia registradas]]-Tabla1[[#This Row],[Cantidad vendida
dd/mm/aaaa]]</f>
        <v>#N/A</v>
      </c>
      <c r="T108" s="93" t="e">
        <f>Tabla1[[#This Row],[Cantidad vendida
dd/mm/aaaa]]+#REF!</f>
        <v>#N/A</v>
      </c>
      <c r="U108" s="93" t="e">
        <f>Tabla1[[#This Row],[Existencia
dd/mm/aaaa2]]+#REF!</f>
        <v>#N/A</v>
      </c>
    </row>
    <row r="109" spans="1:21" s="69" customFormat="1" ht="17.25" hidden="1" customHeight="1" x14ac:dyDescent="0.25">
      <c r="A109" s="99" t="s">
        <v>734</v>
      </c>
      <c r="B109" s="94" t="s">
        <v>306</v>
      </c>
      <c r="C109" s="94" t="s">
        <v>54</v>
      </c>
      <c r="D109" s="91" t="s">
        <v>32</v>
      </c>
      <c r="E109" s="222">
        <v>1</v>
      </c>
      <c r="F109" s="127">
        <v>860</v>
      </c>
      <c r="G109" s="92">
        <f>Tabla1[[#This Row],[Precio U. Costo]]*1.05</f>
        <v>903</v>
      </c>
      <c r="H109" s="92">
        <f>Tabla1[[#This Row],[Precio U. Costo]]*1.08</f>
        <v>928.80000000000007</v>
      </c>
      <c r="I109" s="92">
        <f>Tabla1[[#This Row],[Precio U. Costo]]*1.1</f>
        <v>946.00000000000011</v>
      </c>
      <c r="J109" s="92">
        <f>Tabla1[[#This Row],[Precio U. Costo]]*1.15</f>
        <v>988.99999999999989</v>
      </c>
      <c r="K109" s="92">
        <f>Tabla1[[#This Row],[Precio U. Costo]]*1.2</f>
        <v>1032</v>
      </c>
      <c r="L109" s="92">
        <f>Tabla1[[#This Row],[Precio U. Costo]]*1.25</f>
        <v>1075</v>
      </c>
      <c r="M109" s="92">
        <f>Tabla1[[#This Row],[Precio U. Costo]]*1.3</f>
        <v>1118</v>
      </c>
      <c r="N109" s="92">
        <f>Tabla1[[#This Row],[Precio U. Costo]]*1.35</f>
        <v>1161</v>
      </c>
      <c r="O109" s="92">
        <f>Tabla1[[#This Row],[Precio U. Costo]]*1.4</f>
        <v>1204</v>
      </c>
      <c r="P109" s="92">
        <f>Tabla1[[#This Row],[Precio U. Costo]]*1.45</f>
        <v>1247</v>
      </c>
      <c r="Q109" s="92">
        <f>Tabla1[[#This Row],[Precio U. Costo]]*1.5</f>
        <v>1290</v>
      </c>
      <c r="R109" s="100" t="e">
        <f>VLOOKUP(Tabla1[[#This Row],[Item]],Tabla13[],6,)</f>
        <v>#N/A</v>
      </c>
      <c r="S109" s="93" t="e">
        <f>Tabla1[[#This Row],[Cantidad en Existencia registradas]]-Tabla1[[#This Row],[Cantidad vendida
dd/mm/aaaa]]</f>
        <v>#N/A</v>
      </c>
      <c r="T109" s="93" t="e">
        <f>Tabla1[[#This Row],[Cantidad vendida
dd/mm/aaaa]]+#REF!</f>
        <v>#N/A</v>
      </c>
      <c r="U109" s="93" t="e">
        <f>Tabla1[[#This Row],[Existencia
dd/mm/aaaa2]]+#REF!</f>
        <v>#N/A</v>
      </c>
    </row>
    <row r="110" spans="1:21" s="69" customFormat="1" ht="18.600000000000001" hidden="1" customHeight="1" x14ac:dyDescent="0.25">
      <c r="A110" s="141"/>
      <c r="B110" s="93" t="s">
        <v>954</v>
      </c>
      <c r="C110" s="154" t="s">
        <v>956</v>
      </c>
      <c r="D110" s="93" t="s">
        <v>32</v>
      </c>
      <c r="E110" s="213">
        <v>1</v>
      </c>
      <c r="F110" s="151">
        <v>0</v>
      </c>
      <c r="G110" s="207">
        <f>Tabla1[[#This Row],[Precio U. Costo]]*1.05</f>
        <v>0</v>
      </c>
      <c r="H110" s="207">
        <f>Tabla1[[#This Row],[Precio U. Costo]]*1.08</f>
        <v>0</v>
      </c>
      <c r="I110" s="207">
        <f>Tabla1[[#This Row],[Precio U. Costo]]*1.1</f>
        <v>0</v>
      </c>
      <c r="J110" s="207">
        <f>Tabla1[[#This Row],[Precio U. Costo]]*1.15</f>
        <v>0</v>
      </c>
      <c r="K110" s="207">
        <f>Tabla1[[#This Row],[Precio U. Costo]]*1.2</f>
        <v>0</v>
      </c>
      <c r="L110" s="207">
        <f>Tabla1[[#This Row],[Precio U. Costo]]*1.25</f>
        <v>0</v>
      </c>
      <c r="M110" s="150">
        <f>Tabla1[[#This Row],[Precio U. Costo]]*1.3</f>
        <v>0</v>
      </c>
      <c r="N110" s="150">
        <f>Tabla1[[#This Row],[Precio U. Costo]]*1.35</f>
        <v>0</v>
      </c>
      <c r="O110" s="150">
        <f>Tabla1[[#This Row],[Precio U. Costo]]*1.4</f>
        <v>0</v>
      </c>
      <c r="P110" s="207">
        <f>Tabla1[[#This Row],[Precio U. Costo]]*1.45</f>
        <v>0</v>
      </c>
      <c r="Q110" s="207">
        <f>Tabla1[[#This Row],[Precio U. Costo]]*1.5</f>
        <v>0</v>
      </c>
      <c r="R110" s="100" t="e">
        <f>VLOOKUP(Tabla1[[#This Row],[Item]],Tabla13[],6,)</f>
        <v>#N/A</v>
      </c>
      <c r="S110" s="140" t="e">
        <f>Tabla1[[#This Row],[Cantidad en Existencia registradas]]-Tabla1[[#This Row],[Cantidad vendida
dd/mm/aaaa]]</f>
        <v>#N/A</v>
      </c>
      <c r="T110" s="153" t="e">
        <f>Tabla1[[#This Row],[Cantidad vendida
dd/mm/aaaa]]+#REF!</f>
        <v>#N/A</v>
      </c>
      <c r="U110" s="153" t="e">
        <f>Tabla1[[#This Row],[Existencia
dd/mm/aaaa2]]+#REF!</f>
        <v>#N/A</v>
      </c>
    </row>
    <row r="111" spans="1:21" s="69" customFormat="1" ht="16.5" hidden="1" customHeight="1" x14ac:dyDescent="0.25">
      <c r="A111" s="99" t="s">
        <v>437</v>
      </c>
      <c r="B111" s="94" t="s">
        <v>315</v>
      </c>
      <c r="C111" s="91" t="s">
        <v>188</v>
      </c>
      <c r="D111" s="91" t="s">
        <v>32</v>
      </c>
      <c r="E111" s="212">
        <v>1</v>
      </c>
      <c r="F111" s="127">
        <v>3253.25</v>
      </c>
      <c r="G111" s="92">
        <f>Tabla1[[#This Row],[Precio U. Costo]]*1.05</f>
        <v>3415.9125000000004</v>
      </c>
      <c r="H111" s="92">
        <f>Tabla1[[#This Row],[Precio U. Costo]]*1.08</f>
        <v>3513.51</v>
      </c>
      <c r="I111" s="92">
        <f>Tabla1[[#This Row],[Precio U. Costo]]*1.1</f>
        <v>3578.5750000000003</v>
      </c>
      <c r="J111" s="92">
        <f>Tabla1[[#This Row],[Precio U. Costo]]*1.15</f>
        <v>3741.2374999999997</v>
      </c>
      <c r="K111" s="92">
        <f>Tabla1[[#This Row],[Precio U. Costo]]*1.2</f>
        <v>3903.8999999999996</v>
      </c>
      <c r="L111" s="92">
        <f>Tabla1[[#This Row],[Precio U. Costo]]*1.25</f>
        <v>4066.5625</v>
      </c>
      <c r="M111" s="92">
        <f>Tabla1[[#This Row],[Precio U. Costo]]*1.3</f>
        <v>4229.2250000000004</v>
      </c>
      <c r="N111" s="92">
        <f>Tabla1[[#This Row],[Precio U. Costo]]*1.35</f>
        <v>4391.8875000000007</v>
      </c>
      <c r="O111" s="92">
        <f>Tabla1[[#This Row],[Precio U. Costo]]*1.4</f>
        <v>4554.5499999999993</v>
      </c>
      <c r="P111" s="92">
        <f>Tabla1[[#This Row],[Precio U. Costo]]*1.45</f>
        <v>4717.2124999999996</v>
      </c>
      <c r="Q111" s="92">
        <f>Tabla1[[#This Row],[Precio U. Costo]]*1.5</f>
        <v>4879.875</v>
      </c>
      <c r="R111" s="100" t="e">
        <f>VLOOKUP(Tabla1[[#This Row],[Item]],Tabla13[],6,)</f>
        <v>#N/A</v>
      </c>
      <c r="S111" s="93" t="e">
        <f>Tabla1[[#This Row],[Cantidad en Existencia registradas]]-Tabla1[[#This Row],[Cantidad vendida
dd/mm/aaaa]]</f>
        <v>#N/A</v>
      </c>
      <c r="T111" s="93" t="e">
        <f>Tabla1[[#This Row],[Cantidad vendida
dd/mm/aaaa]]+#REF!</f>
        <v>#N/A</v>
      </c>
      <c r="U111" s="93" t="e">
        <f>Tabla1[[#This Row],[Existencia
dd/mm/aaaa2]]+#REF!</f>
        <v>#N/A</v>
      </c>
    </row>
    <row r="112" spans="1:21" s="69" customFormat="1" ht="14.45" hidden="1" customHeight="1" x14ac:dyDescent="0.25">
      <c r="A112" s="99" t="s">
        <v>436</v>
      </c>
      <c r="B112" s="94" t="s">
        <v>315</v>
      </c>
      <c r="C112" s="91" t="s">
        <v>189</v>
      </c>
      <c r="D112" s="91" t="s">
        <v>32</v>
      </c>
      <c r="E112" s="212">
        <v>1</v>
      </c>
      <c r="F112" s="127">
        <v>3176.25</v>
      </c>
      <c r="G112" s="92">
        <f>Tabla1[[#This Row],[Precio U. Costo]]*1.05</f>
        <v>3335.0625</v>
      </c>
      <c r="H112" s="92">
        <f>Tabla1[[#This Row],[Precio U. Costo]]*1.08</f>
        <v>3430.3500000000004</v>
      </c>
      <c r="I112" s="92">
        <f>Tabla1[[#This Row],[Precio U. Costo]]*1.1</f>
        <v>3493.8750000000005</v>
      </c>
      <c r="J112" s="92">
        <f>Tabla1[[#This Row],[Precio U. Costo]]*1.15</f>
        <v>3652.6874999999995</v>
      </c>
      <c r="K112" s="92">
        <f>Tabla1[[#This Row],[Precio U. Costo]]*1.2</f>
        <v>3811.5</v>
      </c>
      <c r="L112" s="92">
        <f>Tabla1[[#This Row],[Precio U. Costo]]*1.25</f>
        <v>3970.3125</v>
      </c>
      <c r="M112" s="92">
        <f>Tabla1[[#This Row],[Precio U. Costo]]*1.3</f>
        <v>4129.125</v>
      </c>
      <c r="N112" s="92">
        <f>Tabla1[[#This Row],[Precio U. Costo]]*1.35</f>
        <v>4287.9375</v>
      </c>
      <c r="O112" s="92">
        <f>Tabla1[[#This Row],[Precio U. Costo]]*1.4</f>
        <v>4446.75</v>
      </c>
      <c r="P112" s="92">
        <f>Tabla1[[#This Row],[Precio U. Costo]]*1.45</f>
        <v>4605.5625</v>
      </c>
      <c r="Q112" s="92">
        <f>Tabla1[[#This Row],[Precio U. Costo]]*1.5</f>
        <v>4764.375</v>
      </c>
      <c r="R112" s="100" t="e">
        <f>VLOOKUP(Tabla1[[#This Row],[Item]],Tabla13[],6,)</f>
        <v>#N/A</v>
      </c>
      <c r="S112" s="93" t="e">
        <f>Tabla1[[#This Row],[Cantidad en Existencia registradas]]-Tabla1[[#This Row],[Cantidad vendida
dd/mm/aaaa]]</f>
        <v>#N/A</v>
      </c>
      <c r="T112" s="93" t="e">
        <f>Tabla1[[#This Row],[Cantidad vendida
dd/mm/aaaa]]+#REF!</f>
        <v>#N/A</v>
      </c>
      <c r="U112" s="93" t="e">
        <f>Tabla1[[#This Row],[Existencia
dd/mm/aaaa2]]+#REF!</f>
        <v>#N/A</v>
      </c>
    </row>
    <row r="113" spans="1:21" s="69" customFormat="1" ht="14.45" hidden="1" customHeight="1" x14ac:dyDescent="0.25">
      <c r="A113" s="99" t="s">
        <v>435</v>
      </c>
      <c r="B113" s="94" t="s">
        <v>315</v>
      </c>
      <c r="C113" s="91" t="s">
        <v>191</v>
      </c>
      <c r="D113" s="91" t="s">
        <v>32</v>
      </c>
      <c r="E113" s="212">
        <v>4</v>
      </c>
      <c r="F113" s="127">
        <v>3176.25</v>
      </c>
      <c r="G113" s="92">
        <f>Tabla1[[#This Row],[Precio U. Costo]]*1.05</f>
        <v>3335.0625</v>
      </c>
      <c r="H113" s="92">
        <f>Tabla1[[#This Row],[Precio U. Costo]]*1.08</f>
        <v>3430.3500000000004</v>
      </c>
      <c r="I113" s="92">
        <f>Tabla1[[#This Row],[Precio U. Costo]]*1.1</f>
        <v>3493.8750000000005</v>
      </c>
      <c r="J113" s="92">
        <f>Tabla1[[#This Row],[Precio U. Costo]]*1.15</f>
        <v>3652.6874999999995</v>
      </c>
      <c r="K113" s="92">
        <f>Tabla1[[#This Row],[Precio U. Costo]]*1.2</f>
        <v>3811.5</v>
      </c>
      <c r="L113" s="92">
        <f>Tabla1[[#This Row],[Precio U. Costo]]*1.25</f>
        <v>3970.3125</v>
      </c>
      <c r="M113" s="92">
        <f>Tabla1[[#This Row],[Precio U. Costo]]*1.3</f>
        <v>4129.125</v>
      </c>
      <c r="N113" s="92">
        <f>Tabla1[[#This Row],[Precio U. Costo]]*1.35</f>
        <v>4287.9375</v>
      </c>
      <c r="O113" s="92">
        <f>Tabla1[[#This Row],[Precio U. Costo]]*1.4</f>
        <v>4446.75</v>
      </c>
      <c r="P113" s="92">
        <f>Tabla1[[#This Row],[Precio U. Costo]]*1.45</f>
        <v>4605.5625</v>
      </c>
      <c r="Q113" s="92">
        <f>Tabla1[[#This Row],[Precio U. Costo]]*1.5</f>
        <v>4764.375</v>
      </c>
      <c r="R113" s="100" t="e">
        <f>VLOOKUP(Tabla1[[#This Row],[Item]],Tabla13[],6,)</f>
        <v>#N/A</v>
      </c>
      <c r="S113" s="93" t="e">
        <f>Tabla1[[#This Row],[Cantidad en Existencia registradas]]-Tabla1[[#This Row],[Cantidad vendida
dd/mm/aaaa]]</f>
        <v>#N/A</v>
      </c>
      <c r="T113" s="93" t="e">
        <f>Tabla1[[#This Row],[Cantidad vendida
dd/mm/aaaa]]+#REF!</f>
        <v>#N/A</v>
      </c>
      <c r="U113" s="93" t="e">
        <f>Tabla1[[#This Row],[Existencia
dd/mm/aaaa2]]+#REF!</f>
        <v>#N/A</v>
      </c>
    </row>
    <row r="114" spans="1:21" s="69" customFormat="1" hidden="1" x14ac:dyDescent="0.25">
      <c r="A114" s="99" t="s">
        <v>434</v>
      </c>
      <c r="B114" s="94" t="s">
        <v>315</v>
      </c>
      <c r="C114" s="91" t="s">
        <v>190</v>
      </c>
      <c r="D114" s="91" t="s">
        <v>32</v>
      </c>
      <c r="E114" s="212">
        <v>1</v>
      </c>
      <c r="F114" s="208">
        <v>3253.25</v>
      </c>
      <c r="G114" s="92">
        <f>Tabla1[[#This Row],[Precio U. Costo]]*1.05</f>
        <v>3415.9125000000004</v>
      </c>
      <c r="H114" s="92">
        <f>Tabla1[[#This Row],[Precio U. Costo]]*1.08</f>
        <v>3513.51</v>
      </c>
      <c r="I114" s="92">
        <f>Tabla1[[#This Row],[Precio U. Costo]]*1.1</f>
        <v>3578.5750000000003</v>
      </c>
      <c r="J114" s="92">
        <f>Tabla1[[#This Row],[Precio U. Costo]]*1.15</f>
        <v>3741.2374999999997</v>
      </c>
      <c r="K114" s="92">
        <f>Tabla1[[#This Row],[Precio U. Costo]]*1.2</f>
        <v>3903.8999999999996</v>
      </c>
      <c r="L114" s="92">
        <f>Tabla1[[#This Row],[Precio U. Costo]]*1.25</f>
        <v>4066.5625</v>
      </c>
      <c r="M114" s="92">
        <f>Tabla1[[#This Row],[Precio U. Costo]]*1.3</f>
        <v>4229.2250000000004</v>
      </c>
      <c r="N114" s="92">
        <f>Tabla1[[#This Row],[Precio U. Costo]]*1.35</f>
        <v>4391.8875000000007</v>
      </c>
      <c r="O114" s="92">
        <f>Tabla1[[#This Row],[Precio U. Costo]]*1.4</f>
        <v>4554.5499999999993</v>
      </c>
      <c r="P114" s="92">
        <f>Tabla1[[#This Row],[Precio U. Costo]]*1.45</f>
        <v>4717.2124999999996</v>
      </c>
      <c r="Q114" s="92">
        <f>Tabla1[[#This Row],[Precio U. Costo]]*1.5</f>
        <v>4879.875</v>
      </c>
      <c r="R114" s="100" t="e">
        <f>VLOOKUP(Tabla1[[#This Row],[Item]],Tabla13[],6,)</f>
        <v>#N/A</v>
      </c>
      <c r="S114" s="93" t="e">
        <f>Tabla1[[#This Row],[Cantidad en Existencia registradas]]-Tabla1[[#This Row],[Cantidad vendida
dd/mm/aaaa]]</f>
        <v>#N/A</v>
      </c>
      <c r="T114" s="93" t="e">
        <f>Tabla1[[#This Row],[Cantidad vendida
dd/mm/aaaa]]+#REF!</f>
        <v>#N/A</v>
      </c>
      <c r="U114" s="93" t="e">
        <f>Tabla1[[#This Row],[Existencia
dd/mm/aaaa2]]+#REF!</f>
        <v>#N/A</v>
      </c>
    </row>
    <row r="115" spans="1:21" s="69" customFormat="1" ht="14.45" hidden="1" customHeight="1" x14ac:dyDescent="0.25">
      <c r="A115" s="99" t="s">
        <v>597</v>
      </c>
      <c r="B115" s="94" t="s">
        <v>311</v>
      </c>
      <c r="C115" s="94" t="s">
        <v>799</v>
      </c>
      <c r="D115" s="91" t="s">
        <v>32</v>
      </c>
      <c r="E115" s="222" t="s">
        <v>1028</v>
      </c>
      <c r="F115" s="127">
        <v>0</v>
      </c>
      <c r="G115" s="92">
        <f>Tabla1[[#This Row],[Precio U. Costo]]*1.05</f>
        <v>0</v>
      </c>
      <c r="H115" s="92">
        <f>Tabla1[[#This Row],[Precio U. Costo]]*1.08</f>
        <v>0</v>
      </c>
      <c r="I115" s="92">
        <f>Tabla1[[#This Row],[Precio U. Costo]]*1.1</f>
        <v>0</v>
      </c>
      <c r="J115" s="92">
        <f>Tabla1[[#This Row],[Precio U. Costo]]*1.15</f>
        <v>0</v>
      </c>
      <c r="K115" s="92">
        <f>Tabla1[[#This Row],[Precio U. Costo]]*1.2</f>
        <v>0</v>
      </c>
      <c r="L115" s="92">
        <f>Tabla1[[#This Row],[Precio U. Costo]]*1.25</f>
        <v>0</v>
      </c>
      <c r="M115" s="92">
        <f>Tabla1[[#This Row],[Precio U. Costo]]*1.3</f>
        <v>0</v>
      </c>
      <c r="N115" s="92">
        <f>Tabla1[[#This Row],[Precio U. Costo]]*1.35</f>
        <v>0</v>
      </c>
      <c r="O115" s="92">
        <f>Tabla1[[#This Row],[Precio U. Costo]]*1.4</f>
        <v>0</v>
      </c>
      <c r="P115" s="92">
        <f>Tabla1[[#This Row],[Precio U. Costo]]*1.45</f>
        <v>0</v>
      </c>
      <c r="Q115" s="92">
        <f>Tabla1[[#This Row],[Precio U. Costo]]*1.5</f>
        <v>0</v>
      </c>
      <c r="R115" s="100" t="e">
        <f>VLOOKUP(Tabla1[[#This Row],[Item]],Tabla13[],6,)</f>
        <v>#N/A</v>
      </c>
      <c r="S115" s="93" t="e">
        <f>Tabla1[[#This Row],[Cantidad en Existencia registradas]]-Tabla1[[#This Row],[Cantidad vendida
dd/mm/aaaa]]</f>
        <v>#VALUE!</v>
      </c>
      <c r="T115" s="93" t="e">
        <f>Tabla1[[#This Row],[Cantidad vendida
dd/mm/aaaa]]+#REF!</f>
        <v>#N/A</v>
      </c>
      <c r="U115" s="93" t="e">
        <f>Tabla1[[#This Row],[Existencia
dd/mm/aaaa2]]+#REF!</f>
        <v>#VALUE!</v>
      </c>
    </row>
    <row r="116" spans="1:21" s="69" customFormat="1" ht="14.45" hidden="1" customHeight="1" x14ac:dyDescent="0.25">
      <c r="A116" s="99" t="s">
        <v>596</v>
      </c>
      <c r="B116" s="94" t="s">
        <v>311</v>
      </c>
      <c r="C116" s="94" t="s">
        <v>800</v>
      </c>
      <c r="D116" s="91" t="s">
        <v>32</v>
      </c>
      <c r="E116" s="212">
        <v>1</v>
      </c>
      <c r="F116" s="127">
        <v>0</v>
      </c>
      <c r="G116" s="92">
        <f>Tabla1[[#This Row],[Precio U. Costo]]*1.05</f>
        <v>0</v>
      </c>
      <c r="H116" s="92">
        <f>Tabla1[[#This Row],[Precio U. Costo]]*1.08</f>
        <v>0</v>
      </c>
      <c r="I116" s="92">
        <f>Tabla1[[#This Row],[Precio U. Costo]]*1.1</f>
        <v>0</v>
      </c>
      <c r="J116" s="92">
        <f>Tabla1[[#This Row],[Precio U. Costo]]*1.15</f>
        <v>0</v>
      </c>
      <c r="K116" s="92">
        <f>Tabla1[[#This Row],[Precio U. Costo]]*1.2</f>
        <v>0</v>
      </c>
      <c r="L116" s="92">
        <f>Tabla1[[#This Row],[Precio U. Costo]]*1.25</f>
        <v>0</v>
      </c>
      <c r="M116" s="92">
        <f>Tabla1[[#This Row],[Precio U. Costo]]*1.3</f>
        <v>0</v>
      </c>
      <c r="N116" s="92">
        <f>Tabla1[[#This Row],[Precio U. Costo]]*1.35</f>
        <v>0</v>
      </c>
      <c r="O116" s="92">
        <f>Tabla1[[#This Row],[Precio U. Costo]]*1.4</f>
        <v>0</v>
      </c>
      <c r="P116" s="92">
        <f>Tabla1[[#This Row],[Precio U. Costo]]*1.45</f>
        <v>0</v>
      </c>
      <c r="Q116" s="92">
        <f>Tabla1[[#This Row],[Precio U. Costo]]*1.5</f>
        <v>0</v>
      </c>
      <c r="R116" s="100" t="e">
        <f>VLOOKUP(Tabla1[[#This Row],[Item]],Tabla13[],6,)</f>
        <v>#N/A</v>
      </c>
      <c r="S116" s="93" t="e">
        <f>Tabla1[[#This Row],[Cantidad en Existencia registradas]]-Tabla1[[#This Row],[Cantidad vendida
dd/mm/aaaa]]</f>
        <v>#N/A</v>
      </c>
      <c r="T116" s="93" t="e">
        <f>Tabla1[[#This Row],[Cantidad vendida
dd/mm/aaaa]]+#REF!</f>
        <v>#N/A</v>
      </c>
      <c r="U116" s="93" t="e">
        <f>Tabla1[[#This Row],[Existencia
dd/mm/aaaa2]]+#REF!</f>
        <v>#N/A</v>
      </c>
    </row>
    <row r="117" spans="1:21" s="69" customFormat="1" ht="14.45" hidden="1" customHeight="1" x14ac:dyDescent="0.25">
      <c r="A117" s="99" t="s">
        <v>595</v>
      </c>
      <c r="B117" s="94" t="s">
        <v>311</v>
      </c>
      <c r="C117" s="94" t="s">
        <v>801</v>
      </c>
      <c r="D117" s="91" t="s">
        <v>32</v>
      </c>
      <c r="E117" s="222" t="s">
        <v>1027</v>
      </c>
      <c r="F117" s="127">
        <v>0</v>
      </c>
      <c r="G117" s="92">
        <f>Tabla1[[#This Row],[Precio U. Costo]]*1.05</f>
        <v>0</v>
      </c>
      <c r="H117" s="92">
        <f>Tabla1[[#This Row],[Precio U. Costo]]*1.08</f>
        <v>0</v>
      </c>
      <c r="I117" s="92">
        <f>Tabla1[[#This Row],[Precio U. Costo]]*1.1</f>
        <v>0</v>
      </c>
      <c r="J117" s="92">
        <f>Tabla1[[#This Row],[Precio U. Costo]]*1.15</f>
        <v>0</v>
      </c>
      <c r="K117" s="92">
        <f>Tabla1[[#This Row],[Precio U. Costo]]*1.2</f>
        <v>0</v>
      </c>
      <c r="L117" s="92">
        <f>Tabla1[[#This Row],[Precio U. Costo]]*1.25</f>
        <v>0</v>
      </c>
      <c r="M117" s="92">
        <f>Tabla1[[#This Row],[Precio U. Costo]]*1.3</f>
        <v>0</v>
      </c>
      <c r="N117" s="92">
        <f>Tabla1[[#This Row],[Precio U. Costo]]*1.35</f>
        <v>0</v>
      </c>
      <c r="O117" s="92">
        <f>Tabla1[[#This Row],[Precio U. Costo]]*1.4</f>
        <v>0</v>
      </c>
      <c r="P117" s="92">
        <f>Tabla1[[#This Row],[Precio U. Costo]]*1.45</f>
        <v>0</v>
      </c>
      <c r="Q117" s="92">
        <f>Tabla1[[#This Row],[Precio U. Costo]]*1.5</f>
        <v>0</v>
      </c>
      <c r="R117" s="100" t="e">
        <f>VLOOKUP(Tabla1[[#This Row],[Item]],Tabla13[],6,)</f>
        <v>#N/A</v>
      </c>
      <c r="S117" s="93" t="e">
        <f>Tabla1[[#This Row],[Cantidad en Existencia registradas]]-Tabla1[[#This Row],[Cantidad vendida
dd/mm/aaaa]]</f>
        <v>#VALUE!</v>
      </c>
      <c r="T117" s="93" t="e">
        <f>Tabla1[[#This Row],[Cantidad vendida
dd/mm/aaaa]]+#REF!</f>
        <v>#N/A</v>
      </c>
      <c r="U117" s="93" t="e">
        <f>Tabla1[[#This Row],[Existencia
dd/mm/aaaa2]]+#REF!</f>
        <v>#VALUE!</v>
      </c>
    </row>
    <row r="118" spans="1:21" s="69" customFormat="1" ht="14.45" customHeight="1" x14ac:dyDescent="0.25">
      <c r="A118" s="141"/>
      <c r="B118" s="93" t="s">
        <v>141</v>
      </c>
      <c r="C118" s="154" t="s">
        <v>936</v>
      </c>
      <c r="D118" s="93" t="s">
        <v>32</v>
      </c>
      <c r="E118" s="69">
        <v>30</v>
      </c>
      <c r="F118" s="151"/>
      <c r="G118" s="159">
        <f>Tabla1[[#This Row],[Precio U. Costo]]*1.05</f>
        <v>0</v>
      </c>
      <c r="H118" s="159">
        <f>Tabla1[[#This Row],[Precio U. Costo]]*1.08</f>
        <v>0</v>
      </c>
      <c r="I118" s="159">
        <f>Tabla1[[#This Row],[Precio U. Costo]]*1.1</f>
        <v>0</v>
      </c>
      <c r="J118" s="159">
        <f>Tabla1[[#This Row],[Precio U. Costo]]*1.15</f>
        <v>0</v>
      </c>
      <c r="K118" s="159">
        <f>Tabla1[[#This Row],[Precio U. Costo]]*1.2</f>
        <v>0</v>
      </c>
      <c r="L118" s="159">
        <f>Tabla1[[#This Row],[Precio U. Costo]]*1.25</f>
        <v>0</v>
      </c>
      <c r="M118" s="150">
        <f>Tabla1[[#This Row],[Precio U. Costo]]*1.3</f>
        <v>0</v>
      </c>
      <c r="N118" s="150">
        <f>Tabla1[[#This Row],[Precio U. Costo]]*1.35</f>
        <v>0</v>
      </c>
      <c r="O118" s="150">
        <f>Tabla1[[#This Row],[Precio U. Costo]]*1.4</f>
        <v>0</v>
      </c>
      <c r="P118" s="159">
        <f>Tabla1[[#This Row],[Precio U. Costo]]*1.45</f>
        <v>0</v>
      </c>
      <c r="Q118" s="159">
        <f>Tabla1[[#This Row],[Precio U. Costo]]*1.5</f>
        <v>0</v>
      </c>
      <c r="R118" s="100" t="e">
        <f>VLOOKUP(Tabla1[[#This Row],[Item]],Tabla13[],6,)</f>
        <v>#N/A</v>
      </c>
      <c r="S118" s="140" t="e">
        <f>Tabla1[[#This Row],[Cantidad en Existencia registradas]]-Tabla1[[#This Row],[Cantidad vendida
dd/mm/aaaa]]</f>
        <v>#N/A</v>
      </c>
      <c r="T118" s="153" t="e">
        <f>Tabla1[[#This Row],[Cantidad vendida
dd/mm/aaaa]]+#REF!</f>
        <v>#N/A</v>
      </c>
      <c r="U118" s="153" t="e">
        <f>Tabla1[[#This Row],[Existencia
dd/mm/aaaa2]]+#REF!</f>
        <v>#N/A</v>
      </c>
    </row>
    <row r="119" spans="1:21" s="69" customFormat="1" ht="14.45" hidden="1" customHeight="1" x14ac:dyDescent="0.25">
      <c r="A119" s="99" t="s">
        <v>540</v>
      </c>
      <c r="B119" s="94" t="s">
        <v>1</v>
      </c>
      <c r="C119" s="94" t="s">
        <v>272</v>
      </c>
      <c r="D119" s="91" t="s">
        <v>32</v>
      </c>
      <c r="E119" s="222">
        <v>4</v>
      </c>
      <c r="F119" s="231">
        <v>1637.25</v>
      </c>
      <c r="G119" s="92">
        <f>Tabla1[[#This Row],[Precio U. Costo]]*1.05</f>
        <v>1719.1125000000002</v>
      </c>
      <c r="H119" s="92">
        <f>Tabla1[[#This Row],[Precio U. Costo]]*1.08</f>
        <v>1768.23</v>
      </c>
      <c r="I119" s="92">
        <f>Tabla1[[#This Row],[Precio U. Costo]]*1.1</f>
        <v>1800.9750000000001</v>
      </c>
      <c r="J119" s="92">
        <f>Tabla1[[#This Row],[Precio U. Costo]]*1.15</f>
        <v>1882.8374999999999</v>
      </c>
      <c r="K119" s="92">
        <f>Tabla1[[#This Row],[Precio U. Costo]]*1.2</f>
        <v>1964.6999999999998</v>
      </c>
      <c r="L119" s="92">
        <f>Tabla1[[#This Row],[Precio U. Costo]]*1.25</f>
        <v>2046.5625</v>
      </c>
      <c r="M119" s="92">
        <f>Tabla1[[#This Row],[Precio U. Costo]]*1.3</f>
        <v>2128.4250000000002</v>
      </c>
      <c r="N119" s="92">
        <f>Tabla1[[#This Row],[Precio U. Costo]]*1.35</f>
        <v>2210.2875000000004</v>
      </c>
      <c r="O119" s="92">
        <f>Tabla1[[#This Row],[Precio U. Costo]]*1.4</f>
        <v>2292.1499999999996</v>
      </c>
      <c r="P119" s="92">
        <f>Tabla1[[#This Row],[Precio U. Costo]]*1.45</f>
        <v>2374.0124999999998</v>
      </c>
      <c r="Q119" s="92">
        <f>Tabla1[[#This Row],[Precio U. Costo]]*1.5</f>
        <v>2455.875</v>
      </c>
      <c r="R119" s="100" t="e">
        <f>VLOOKUP(Tabla1[[#This Row],[Item]],Tabla13[],6,)</f>
        <v>#N/A</v>
      </c>
      <c r="S119" s="93" t="e">
        <f>Tabla1[[#This Row],[Cantidad en Existencia registradas]]-Tabla1[[#This Row],[Cantidad vendida
dd/mm/aaaa]]</f>
        <v>#N/A</v>
      </c>
      <c r="T119" s="93" t="e">
        <f>Tabla1[[#This Row],[Cantidad vendida
dd/mm/aaaa]]+#REF!</f>
        <v>#N/A</v>
      </c>
      <c r="U119" s="93" t="e">
        <f>Tabla1[[#This Row],[Existencia
dd/mm/aaaa2]]+#REF!</f>
        <v>#N/A</v>
      </c>
    </row>
    <row r="120" spans="1:21" s="69" customFormat="1" ht="14.45" hidden="1" customHeight="1" x14ac:dyDescent="0.25">
      <c r="A120" s="99" t="s">
        <v>539</v>
      </c>
      <c r="B120" s="94" t="s">
        <v>1</v>
      </c>
      <c r="C120" s="91" t="s">
        <v>104</v>
      </c>
      <c r="D120" s="91" t="s">
        <v>32</v>
      </c>
      <c r="E120" s="241">
        <v>2</v>
      </c>
      <c r="F120" s="237">
        <v>660.04</v>
      </c>
      <c r="G120" s="92">
        <f>Tabla1[[#This Row],[Precio U. Costo]]*1.05</f>
        <v>693.04200000000003</v>
      </c>
      <c r="H120" s="92">
        <f>Tabla1[[#This Row],[Precio U. Costo]]*1.08</f>
        <v>712.84320000000002</v>
      </c>
      <c r="I120" s="92">
        <f>Tabla1[[#This Row],[Precio U. Costo]]*1.1</f>
        <v>726.04399999999998</v>
      </c>
      <c r="J120" s="92">
        <f>Tabla1[[#This Row],[Precio U. Costo]]*1.15</f>
        <v>759.04599999999994</v>
      </c>
      <c r="K120" s="92">
        <f>Tabla1[[#This Row],[Precio U. Costo]]*1.2</f>
        <v>792.04799999999989</v>
      </c>
      <c r="L120" s="92">
        <f>Tabla1[[#This Row],[Precio U. Costo]]*1.25</f>
        <v>825.05</v>
      </c>
      <c r="M120" s="92">
        <f>Tabla1[[#This Row],[Precio U. Costo]]*1.3</f>
        <v>858.05200000000002</v>
      </c>
      <c r="N120" s="92">
        <f>Tabla1[[#This Row],[Precio U. Costo]]*1.35</f>
        <v>891.05399999999997</v>
      </c>
      <c r="O120" s="92">
        <f>Tabla1[[#This Row],[Precio U. Costo]]*1.4</f>
        <v>924.05599999999993</v>
      </c>
      <c r="P120" s="92">
        <f>Tabla1[[#This Row],[Precio U. Costo]]*1.45</f>
        <v>957.05799999999988</v>
      </c>
      <c r="Q120" s="92">
        <f>Tabla1[[#This Row],[Precio U. Costo]]*1.5</f>
        <v>990.06</v>
      </c>
      <c r="R120" s="100" t="e">
        <f>VLOOKUP(Tabla1[[#This Row],[Item]],Tabla13[],6,)</f>
        <v>#N/A</v>
      </c>
      <c r="S120" s="93" t="e">
        <f>Tabla1[[#This Row],[Cantidad en Existencia registradas]]-Tabla1[[#This Row],[Cantidad vendida
dd/mm/aaaa]]</f>
        <v>#N/A</v>
      </c>
      <c r="T120" s="93" t="e">
        <f>Tabla1[[#This Row],[Cantidad vendida
dd/mm/aaaa]]+#REF!</f>
        <v>#N/A</v>
      </c>
      <c r="U120" s="93" t="e">
        <f>Tabla1[[#This Row],[Existencia
dd/mm/aaaa2]]+#REF!</f>
        <v>#N/A</v>
      </c>
    </row>
    <row r="121" spans="1:21" s="69" customFormat="1" ht="14.45" hidden="1" customHeight="1" x14ac:dyDescent="0.25">
      <c r="A121" s="99" t="s">
        <v>538</v>
      </c>
      <c r="B121" s="94" t="s">
        <v>1</v>
      </c>
      <c r="C121" s="91" t="s">
        <v>105</v>
      </c>
      <c r="D121" s="91" t="s">
        <v>32</v>
      </c>
      <c r="E121" s="241">
        <v>141</v>
      </c>
      <c r="F121" s="231">
        <v>135.13999999999999</v>
      </c>
      <c r="G121" s="92">
        <f>Tabla1[[#This Row],[Precio U. Costo]]*1.05</f>
        <v>141.89699999999999</v>
      </c>
      <c r="H121" s="92">
        <f>Tabla1[[#This Row],[Precio U. Costo]]*1.08</f>
        <v>145.9512</v>
      </c>
      <c r="I121" s="92">
        <f>Tabla1[[#This Row],[Precio U. Costo]]*1.1</f>
        <v>148.654</v>
      </c>
      <c r="J121" s="92">
        <f>Tabla1[[#This Row],[Precio U. Costo]]*1.15</f>
        <v>155.41099999999997</v>
      </c>
      <c r="K121" s="92">
        <f>Tabla1[[#This Row],[Precio U. Costo]]*1.2</f>
        <v>162.16799999999998</v>
      </c>
      <c r="L121" s="92">
        <f>Tabla1[[#This Row],[Precio U. Costo]]*1.25</f>
        <v>168.92499999999998</v>
      </c>
      <c r="M121" s="92">
        <f>Tabla1[[#This Row],[Precio U. Costo]]*1.3</f>
        <v>175.68199999999999</v>
      </c>
      <c r="N121" s="92">
        <f>Tabla1[[#This Row],[Precio U. Costo]]*1.35</f>
        <v>182.43899999999999</v>
      </c>
      <c r="O121" s="92">
        <f>Tabla1[[#This Row],[Precio U. Costo]]*1.4</f>
        <v>189.19599999999997</v>
      </c>
      <c r="P121" s="92">
        <f>Tabla1[[#This Row],[Precio U. Costo]]*1.45</f>
        <v>195.95299999999997</v>
      </c>
      <c r="Q121" s="92">
        <f>Tabla1[[#This Row],[Precio U. Costo]]*1.5</f>
        <v>202.70999999999998</v>
      </c>
      <c r="R121" s="100" t="e">
        <f>VLOOKUP(Tabla1[[#This Row],[Item]],Tabla13[],6,)</f>
        <v>#N/A</v>
      </c>
      <c r="S121" s="93" t="e">
        <f>Tabla1[[#This Row],[Cantidad en Existencia registradas]]-Tabla1[[#This Row],[Cantidad vendida
dd/mm/aaaa]]</f>
        <v>#N/A</v>
      </c>
      <c r="T121" s="93" t="e">
        <f>Tabla1[[#This Row],[Cantidad vendida
dd/mm/aaaa]]+#REF!</f>
        <v>#N/A</v>
      </c>
      <c r="U121" s="93" t="e">
        <f>Tabla1[[#This Row],[Existencia
dd/mm/aaaa2]]+#REF!</f>
        <v>#N/A</v>
      </c>
    </row>
    <row r="122" spans="1:21" s="69" customFormat="1" ht="14.45" hidden="1" customHeight="1" x14ac:dyDescent="0.25">
      <c r="A122" s="99" t="s">
        <v>594</v>
      </c>
      <c r="B122" s="94" t="s">
        <v>311</v>
      </c>
      <c r="C122" s="91" t="s">
        <v>283</v>
      </c>
      <c r="D122" s="91" t="s">
        <v>32</v>
      </c>
      <c r="E122" s="212">
        <v>0</v>
      </c>
      <c r="F122" s="231">
        <v>1170.53</v>
      </c>
      <c r="G122" s="92">
        <f>Tabla1[[#This Row],[Precio U. Costo]]*1.05</f>
        <v>1229.0564999999999</v>
      </c>
      <c r="H122" s="92">
        <f>Tabla1[[#This Row],[Precio U. Costo]]*1.08</f>
        <v>1264.1724000000002</v>
      </c>
      <c r="I122" s="92">
        <f>Tabla1[[#This Row],[Precio U. Costo]]*1.1</f>
        <v>1287.5830000000001</v>
      </c>
      <c r="J122" s="92">
        <f>Tabla1[[#This Row],[Precio U. Costo]]*1.15</f>
        <v>1346.1094999999998</v>
      </c>
      <c r="K122" s="92">
        <f>Tabla1[[#This Row],[Precio U. Costo]]*1.2</f>
        <v>1404.636</v>
      </c>
      <c r="L122" s="92">
        <f>Tabla1[[#This Row],[Precio U. Costo]]*1.25</f>
        <v>1463.1624999999999</v>
      </c>
      <c r="M122" s="92">
        <f>Tabla1[[#This Row],[Precio U. Costo]]*1.3</f>
        <v>1521.6890000000001</v>
      </c>
      <c r="N122" s="92">
        <f>Tabla1[[#This Row],[Precio U. Costo]]*1.35</f>
        <v>1580.2155</v>
      </c>
      <c r="O122" s="92">
        <f>Tabla1[[#This Row],[Precio U. Costo]]*1.4</f>
        <v>1638.742</v>
      </c>
      <c r="P122" s="92">
        <f>Tabla1[[#This Row],[Precio U. Costo]]*1.45</f>
        <v>1697.2684999999999</v>
      </c>
      <c r="Q122" s="92">
        <f>Tabla1[[#This Row],[Precio U. Costo]]*1.5</f>
        <v>1755.7950000000001</v>
      </c>
      <c r="R122" s="100" t="e">
        <f>VLOOKUP(Tabla1[[#This Row],[Item]],Tabla13[],6,)</f>
        <v>#N/A</v>
      </c>
      <c r="S122" s="93" t="e">
        <f>Tabla1[[#This Row],[Cantidad en Existencia registradas]]-Tabla1[[#This Row],[Cantidad vendida
dd/mm/aaaa]]</f>
        <v>#N/A</v>
      </c>
      <c r="T122" s="93" t="e">
        <f>Tabla1[[#This Row],[Cantidad vendida
dd/mm/aaaa]]+#REF!</f>
        <v>#N/A</v>
      </c>
      <c r="U122" s="93" t="e">
        <f>Tabla1[[#This Row],[Existencia
dd/mm/aaaa2]]+#REF!</f>
        <v>#N/A</v>
      </c>
    </row>
    <row r="123" spans="1:21" s="69" customFormat="1" ht="14.45" hidden="1" customHeight="1" x14ac:dyDescent="0.25">
      <c r="A123" s="99" t="s">
        <v>593</v>
      </c>
      <c r="B123" s="94" t="s">
        <v>311</v>
      </c>
      <c r="C123" s="91" t="s">
        <v>349</v>
      </c>
      <c r="D123" s="91" t="s">
        <v>32</v>
      </c>
      <c r="E123" s="222">
        <v>0</v>
      </c>
      <c r="F123" s="161">
        <f>1006*1.3</f>
        <v>1307.8</v>
      </c>
      <c r="G123" s="92">
        <f>Tabla1[[#This Row],[Precio U. Costo]]*1.05</f>
        <v>1373.19</v>
      </c>
      <c r="H123" s="92">
        <f>Tabla1[[#This Row],[Precio U. Costo]]*1.08</f>
        <v>1412.424</v>
      </c>
      <c r="I123" s="92">
        <f>Tabla1[[#This Row],[Precio U. Costo]]*1.1</f>
        <v>1438.5800000000002</v>
      </c>
      <c r="J123" s="92">
        <f>Tabla1[[#This Row],[Precio U. Costo]]*1.15</f>
        <v>1503.9699999999998</v>
      </c>
      <c r="K123" s="92">
        <f>Tabla1[[#This Row],[Precio U. Costo]]*1.2</f>
        <v>1569.36</v>
      </c>
      <c r="L123" s="92">
        <f>Tabla1[[#This Row],[Precio U. Costo]]*1.25</f>
        <v>1634.75</v>
      </c>
      <c r="M123" s="92">
        <f>Tabla1[[#This Row],[Precio U. Costo]]*1.3</f>
        <v>1700.14</v>
      </c>
      <c r="N123" s="92">
        <f>Tabla1[[#This Row],[Precio U. Costo]]*1.35</f>
        <v>1765.53</v>
      </c>
      <c r="O123" s="92">
        <f>Tabla1[[#This Row],[Precio U. Costo]]*1.4</f>
        <v>1830.9199999999998</v>
      </c>
      <c r="P123" s="92">
        <f>Tabla1[[#This Row],[Precio U. Costo]]*1.45</f>
        <v>1896.31</v>
      </c>
      <c r="Q123" s="92">
        <f>Tabla1[[#This Row],[Precio U. Costo]]*1.5</f>
        <v>1961.6999999999998</v>
      </c>
      <c r="R123" s="100" t="e">
        <f>VLOOKUP(Tabla1[[#This Row],[Item]],Tabla13[],6,)</f>
        <v>#N/A</v>
      </c>
      <c r="S123" s="93" t="e">
        <f>Tabla1[[#This Row],[Cantidad en Existencia registradas]]-Tabla1[[#This Row],[Cantidad vendida
dd/mm/aaaa]]</f>
        <v>#N/A</v>
      </c>
      <c r="T123" s="93" t="e">
        <f>Tabla1[[#This Row],[Cantidad vendida
dd/mm/aaaa]]+#REF!</f>
        <v>#N/A</v>
      </c>
      <c r="U123" s="93" t="e">
        <f>Tabla1[[#This Row],[Existencia
dd/mm/aaaa2]]+#REF!</f>
        <v>#N/A</v>
      </c>
    </row>
    <row r="124" spans="1:21" s="69" customFormat="1" ht="14.45" hidden="1" customHeight="1" x14ac:dyDescent="0.25">
      <c r="A124" s="99" t="s">
        <v>537</v>
      </c>
      <c r="B124" s="94" t="s">
        <v>1</v>
      </c>
      <c r="C124" s="94" t="s">
        <v>109</v>
      </c>
      <c r="D124" s="91" t="s">
        <v>32</v>
      </c>
      <c r="E124" s="241">
        <v>380</v>
      </c>
      <c r="F124" s="231">
        <v>5.03</v>
      </c>
      <c r="G124" s="92">
        <f>Tabla1[[#This Row],[Precio U. Costo]]*1.05</f>
        <v>5.2815000000000003</v>
      </c>
      <c r="H124" s="92">
        <f>Tabla1[[#This Row],[Precio U. Costo]]*1.08</f>
        <v>5.4324000000000003</v>
      </c>
      <c r="I124" s="92">
        <f>Tabla1[[#This Row],[Precio U. Costo]]*1.1</f>
        <v>5.5330000000000004</v>
      </c>
      <c r="J124" s="92">
        <f>Tabla1[[#This Row],[Precio U. Costo]]*1.15</f>
        <v>5.7844999999999995</v>
      </c>
      <c r="K124" s="92">
        <f>Tabla1[[#This Row],[Precio U. Costo]]*1.2</f>
        <v>6.0360000000000005</v>
      </c>
      <c r="L124" s="92">
        <f>Tabla1[[#This Row],[Precio U. Costo]]*1.25</f>
        <v>6.2875000000000005</v>
      </c>
      <c r="M124" s="92">
        <f>Tabla1[[#This Row],[Precio U. Costo]]*1.3</f>
        <v>6.5390000000000006</v>
      </c>
      <c r="N124" s="92">
        <f>Tabla1[[#This Row],[Precio U. Costo]]*1.35</f>
        <v>6.7905000000000006</v>
      </c>
      <c r="O124" s="92">
        <f>Tabla1[[#This Row],[Precio U. Costo]]*1.4</f>
        <v>7.0419999999999998</v>
      </c>
      <c r="P124" s="92">
        <f>Tabla1[[#This Row],[Precio U. Costo]]*1.45</f>
        <v>7.2934999999999999</v>
      </c>
      <c r="Q124" s="92">
        <f>Tabla1[[#This Row],[Precio U. Costo]]*1.5</f>
        <v>7.5449999999999999</v>
      </c>
      <c r="R124" s="100" t="e">
        <f>VLOOKUP(Tabla1[[#This Row],[Item]],Tabla13[],6,)</f>
        <v>#N/A</v>
      </c>
      <c r="S124" s="93" t="e">
        <f>Tabla1[[#This Row],[Cantidad en Existencia registradas]]-Tabla1[[#This Row],[Cantidad vendida
dd/mm/aaaa]]</f>
        <v>#N/A</v>
      </c>
      <c r="T124" s="93" t="e">
        <f>Tabla1[[#This Row],[Cantidad vendida
dd/mm/aaaa]]+#REF!</f>
        <v>#N/A</v>
      </c>
      <c r="U124" s="93" t="e">
        <f>Tabla1[[#This Row],[Existencia
dd/mm/aaaa2]]+#REF!</f>
        <v>#N/A</v>
      </c>
    </row>
    <row r="125" spans="1:21" s="69" customFormat="1" ht="14.45" hidden="1" customHeight="1" x14ac:dyDescent="0.25">
      <c r="A125" s="99" t="s">
        <v>536</v>
      </c>
      <c r="B125" s="94" t="s">
        <v>1</v>
      </c>
      <c r="C125" s="91" t="s">
        <v>106</v>
      </c>
      <c r="D125" s="91" t="s">
        <v>32</v>
      </c>
      <c r="E125" s="241">
        <v>57</v>
      </c>
      <c r="F125" s="231">
        <v>146.63</v>
      </c>
      <c r="G125" s="92">
        <f>Tabla1[[#This Row],[Precio U. Costo]]*1.05</f>
        <v>153.9615</v>
      </c>
      <c r="H125" s="92">
        <f>Tabla1[[#This Row],[Precio U. Costo]]*1.08</f>
        <v>158.3604</v>
      </c>
      <c r="I125" s="92">
        <f>Tabla1[[#This Row],[Precio U. Costo]]*1.1</f>
        <v>161.29300000000001</v>
      </c>
      <c r="J125" s="92">
        <f>Tabla1[[#This Row],[Precio U. Costo]]*1.15</f>
        <v>168.62449999999998</v>
      </c>
      <c r="K125" s="92">
        <f>Tabla1[[#This Row],[Precio U. Costo]]*1.2</f>
        <v>175.95599999999999</v>
      </c>
      <c r="L125" s="92">
        <f>Tabla1[[#This Row],[Precio U. Costo]]*1.25</f>
        <v>183.28749999999999</v>
      </c>
      <c r="M125" s="92">
        <f>Tabla1[[#This Row],[Precio U. Costo]]*1.3</f>
        <v>190.619</v>
      </c>
      <c r="N125" s="92">
        <f>Tabla1[[#This Row],[Precio U. Costo]]*1.35</f>
        <v>197.95050000000001</v>
      </c>
      <c r="O125" s="92">
        <f>Tabla1[[#This Row],[Precio U. Costo]]*1.4</f>
        <v>205.28199999999998</v>
      </c>
      <c r="P125" s="92">
        <f>Tabla1[[#This Row],[Precio U. Costo]]*1.45</f>
        <v>212.61349999999999</v>
      </c>
      <c r="Q125" s="92">
        <f>Tabla1[[#This Row],[Precio U. Costo]]*1.5</f>
        <v>219.94499999999999</v>
      </c>
      <c r="R125" s="100" t="e">
        <f>VLOOKUP(Tabla1[[#This Row],[Item]],Tabla13[],6,)</f>
        <v>#N/A</v>
      </c>
      <c r="S125" s="93" t="e">
        <f>Tabla1[[#This Row],[Cantidad en Existencia registradas]]-Tabla1[[#This Row],[Cantidad vendida
dd/mm/aaaa]]</f>
        <v>#N/A</v>
      </c>
      <c r="T125" s="93" t="e">
        <f>Tabla1[[#This Row],[Cantidad vendida
dd/mm/aaaa]]+#REF!</f>
        <v>#N/A</v>
      </c>
      <c r="U125" s="93" t="e">
        <f>Tabla1[[#This Row],[Existencia
dd/mm/aaaa2]]+#REF!</f>
        <v>#N/A</v>
      </c>
    </row>
    <row r="126" spans="1:21" s="69" customFormat="1" ht="14.45" hidden="1" customHeight="1" x14ac:dyDescent="0.25">
      <c r="A126" s="99" t="s">
        <v>592</v>
      </c>
      <c r="B126" s="94" t="s">
        <v>311</v>
      </c>
      <c r="C126" s="94" t="s">
        <v>1031</v>
      </c>
      <c r="D126" s="91" t="s">
        <v>32</v>
      </c>
      <c r="E126" s="222">
        <v>0</v>
      </c>
      <c r="F126" s="231">
        <v>1286.57</v>
      </c>
      <c r="G126" s="92">
        <f>Tabla1[[#This Row],[Precio U. Costo]]*1.05</f>
        <v>1350.8985</v>
      </c>
      <c r="H126" s="92">
        <f>Tabla1[[#This Row],[Precio U. Costo]]*1.08</f>
        <v>1389.4956</v>
      </c>
      <c r="I126" s="92">
        <f>Tabla1[[#This Row],[Precio U. Costo]]*1.1</f>
        <v>1415.2270000000001</v>
      </c>
      <c r="J126" s="92">
        <f>Tabla1[[#This Row],[Precio U. Costo]]*1.15</f>
        <v>1479.5554999999997</v>
      </c>
      <c r="K126" s="92">
        <f>Tabla1[[#This Row],[Precio U. Costo]]*1.2</f>
        <v>1543.8839999999998</v>
      </c>
      <c r="L126" s="92">
        <f>Tabla1[[#This Row],[Precio U. Costo]]*1.25</f>
        <v>1608.2124999999999</v>
      </c>
      <c r="M126" s="92">
        <f>Tabla1[[#This Row],[Precio U. Costo]]*1.3</f>
        <v>1672.5409999999999</v>
      </c>
      <c r="N126" s="92">
        <f>Tabla1[[#This Row],[Precio U. Costo]]*1.35</f>
        <v>1736.8695</v>
      </c>
      <c r="O126" s="92">
        <f>Tabla1[[#This Row],[Precio U. Costo]]*1.4</f>
        <v>1801.1979999999999</v>
      </c>
      <c r="P126" s="92">
        <f>Tabla1[[#This Row],[Precio U. Costo]]*1.45</f>
        <v>1865.5264999999999</v>
      </c>
      <c r="Q126" s="92">
        <f>Tabla1[[#This Row],[Precio U. Costo]]*1.5</f>
        <v>1929.855</v>
      </c>
      <c r="R126" s="100" t="e">
        <f>VLOOKUP(Tabla1[[#This Row],[Item]],Tabla13[],6,)</f>
        <v>#N/A</v>
      </c>
      <c r="S126" s="93" t="e">
        <f>Tabla1[[#This Row],[Cantidad en Existencia registradas]]-Tabla1[[#This Row],[Cantidad vendida
dd/mm/aaaa]]</f>
        <v>#N/A</v>
      </c>
      <c r="T126" s="93" t="e">
        <f>Tabla1[[#This Row],[Cantidad vendida
dd/mm/aaaa]]+#REF!</f>
        <v>#N/A</v>
      </c>
      <c r="U126" s="93" t="e">
        <f>Tabla1[[#This Row],[Existencia
dd/mm/aaaa2]]+#REF!</f>
        <v>#N/A</v>
      </c>
    </row>
    <row r="127" spans="1:21" s="69" customFormat="1" ht="14.45" hidden="1" customHeight="1" x14ac:dyDescent="0.25">
      <c r="A127" s="99" t="s">
        <v>592</v>
      </c>
      <c r="B127" s="94" t="s">
        <v>311</v>
      </c>
      <c r="C127" s="94" t="s">
        <v>351</v>
      </c>
      <c r="D127" s="91" t="s">
        <v>32</v>
      </c>
      <c r="E127" s="222">
        <v>1</v>
      </c>
      <c r="F127" s="231">
        <v>1494.94</v>
      </c>
      <c r="G127" s="92">
        <f>Tabla1[[#This Row],[Precio U. Costo]]*1.05</f>
        <v>1569.6870000000001</v>
      </c>
      <c r="H127" s="92">
        <f>Tabla1[[#This Row],[Precio U. Costo]]*1.08</f>
        <v>1614.5352000000003</v>
      </c>
      <c r="I127" s="92">
        <f>Tabla1[[#This Row],[Precio U. Costo]]*1.1</f>
        <v>1644.4340000000002</v>
      </c>
      <c r="J127" s="92">
        <f>Tabla1[[#This Row],[Precio U. Costo]]*1.15</f>
        <v>1719.181</v>
      </c>
      <c r="K127" s="92">
        <f>Tabla1[[#This Row],[Precio U. Costo]]*1.2</f>
        <v>1793.9280000000001</v>
      </c>
      <c r="L127" s="92">
        <f>Tabla1[[#This Row],[Precio U. Costo]]*1.25</f>
        <v>1868.6750000000002</v>
      </c>
      <c r="M127" s="92">
        <f>Tabla1[[#This Row],[Precio U. Costo]]*1.3</f>
        <v>1943.422</v>
      </c>
      <c r="N127" s="92">
        <f>Tabla1[[#This Row],[Precio U. Costo]]*1.35</f>
        <v>2018.1690000000001</v>
      </c>
      <c r="O127" s="92">
        <f>Tabla1[[#This Row],[Precio U. Costo]]*1.4</f>
        <v>2092.9160000000002</v>
      </c>
      <c r="P127" s="92">
        <f>Tabla1[[#This Row],[Precio U. Costo]]*1.45</f>
        <v>2167.663</v>
      </c>
      <c r="Q127" s="92">
        <f>Tabla1[[#This Row],[Precio U. Costo]]*1.5</f>
        <v>2242.41</v>
      </c>
      <c r="R127" s="100" t="e">
        <f>VLOOKUP(Tabla1[[#This Row],[Item]],Tabla13[],6,)</f>
        <v>#N/A</v>
      </c>
      <c r="S127" s="93" t="e">
        <f>Tabla1[[#This Row],[Cantidad en Existencia registradas]]-Tabla1[[#This Row],[Cantidad vendida
dd/mm/aaaa]]</f>
        <v>#N/A</v>
      </c>
      <c r="T127" s="93" t="e">
        <f>Tabla1[[#This Row],[Cantidad vendida
dd/mm/aaaa]]+#REF!</f>
        <v>#N/A</v>
      </c>
      <c r="U127" s="93" t="e">
        <f>Tabla1[[#This Row],[Existencia
dd/mm/aaaa2]]+#REF!</f>
        <v>#N/A</v>
      </c>
    </row>
    <row r="128" spans="1:21" s="69" customFormat="1" ht="14.45" hidden="1" customHeight="1" x14ac:dyDescent="0.25">
      <c r="A128" s="99" t="s">
        <v>591</v>
      </c>
      <c r="B128" s="94" t="s">
        <v>311</v>
      </c>
      <c r="C128" s="94" t="s">
        <v>352</v>
      </c>
      <c r="D128" s="91" t="s">
        <v>32</v>
      </c>
      <c r="E128" s="222">
        <v>1</v>
      </c>
      <c r="F128" s="161">
        <f>499.5*1.3</f>
        <v>649.35</v>
      </c>
      <c r="G128" s="92">
        <f>Tabla1[[#This Row],[Precio U. Costo]]*1.05</f>
        <v>681.81750000000011</v>
      </c>
      <c r="H128" s="92">
        <f>Tabla1[[#This Row],[Precio U. Costo]]*1.08</f>
        <v>701.29800000000012</v>
      </c>
      <c r="I128" s="92">
        <f>Tabla1[[#This Row],[Precio U. Costo]]*1.1</f>
        <v>714.28500000000008</v>
      </c>
      <c r="J128" s="92">
        <f>Tabla1[[#This Row],[Precio U. Costo]]*1.15</f>
        <v>746.75249999999994</v>
      </c>
      <c r="K128" s="92">
        <f>Tabla1[[#This Row],[Precio U. Costo]]*1.2</f>
        <v>779.22</v>
      </c>
      <c r="L128" s="92">
        <f>Tabla1[[#This Row],[Precio U. Costo]]*1.25</f>
        <v>811.6875</v>
      </c>
      <c r="M128" s="92">
        <f>Tabla1[[#This Row],[Precio U. Costo]]*1.3</f>
        <v>844.15500000000009</v>
      </c>
      <c r="N128" s="92">
        <f>Tabla1[[#This Row],[Precio U. Costo]]*1.35</f>
        <v>876.62250000000006</v>
      </c>
      <c r="O128" s="92">
        <f>Tabla1[[#This Row],[Precio U. Costo]]*1.4</f>
        <v>909.08999999999992</v>
      </c>
      <c r="P128" s="92">
        <f>Tabla1[[#This Row],[Precio U. Costo]]*1.45</f>
        <v>941.5575</v>
      </c>
      <c r="Q128" s="92">
        <f>Tabla1[[#This Row],[Precio U. Costo]]*1.5</f>
        <v>974.02500000000009</v>
      </c>
      <c r="R128" s="100" t="e">
        <f>VLOOKUP(Tabla1[[#This Row],[Item]],Tabla13[],6,)</f>
        <v>#N/A</v>
      </c>
      <c r="S128" s="93" t="e">
        <f>Tabla1[[#This Row],[Cantidad en Existencia registradas]]-Tabla1[[#This Row],[Cantidad vendida
dd/mm/aaaa]]</f>
        <v>#N/A</v>
      </c>
      <c r="T128" s="93" t="e">
        <f>Tabla1[[#This Row],[Cantidad vendida
dd/mm/aaaa]]+#REF!</f>
        <v>#N/A</v>
      </c>
      <c r="U128" s="93" t="e">
        <f>Tabla1[[#This Row],[Existencia
dd/mm/aaaa2]]+#REF!</f>
        <v>#N/A</v>
      </c>
    </row>
    <row r="129" spans="1:21" s="69" customFormat="1" ht="14.45" hidden="1" customHeight="1" x14ac:dyDescent="0.25">
      <c r="A129" s="99" t="s">
        <v>590</v>
      </c>
      <c r="B129" s="94" t="s">
        <v>311</v>
      </c>
      <c r="C129" s="94" t="s">
        <v>353</v>
      </c>
      <c r="D129" s="91" t="s">
        <v>32</v>
      </c>
      <c r="E129" s="222">
        <v>2</v>
      </c>
      <c r="F129" s="161">
        <f>479.5*1.3</f>
        <v>623.35</v>
      </c>
      <c r="G129" s="92">
        <f>Tabla1[[#This Row],[Precio U. Costo]]*1.05</f>
        <v>654.51750000000004</v>
      </c>
      <c r="H129" s="92">
        <f>Tabla1[[#This Row],[Precio U. Costo]]*1.08</f>
        <v>673.21800000000007</v>
      </c>
      <c r="I129" s="92">
        <f>Tabla1[[#This Row],[Precio U. Costo]]*1.1</f>
        <v>685.68500000000006</v>
      </c>
      <c r="J129" s="92">
        <f>Tabla1[[#This Row],[Precio U. Costo]]*1.15</f>
        <v>716.85249999999996</v>
      </c>
      <c r="K129" s="92">
        <f>Tabla1[[#This Row],[Precio U. Costo]]*1.2</f>
        <v>748.02</v>
      </c>
      <c r="L129" s="92">
        <f>Tabla1[[#This Row],[Precio U. Costo]]*1.25</f>
        <v>779.1875</v>
      </c>
      <c r="M129" s="92">
        <f>Tabla1[[#This Row],[Precio U. Costo]]*1.3</f>
        <v>810.35500000000002</v>
      </c>
      <c r="N129" s="92">
        <f>Tabla1[[#This Row],[Precio U. Costo]]*1.35</f>
        <v>841.52250000000004</v>
      </c>
      <c r="O129" s="92">
        <f>Tabla1[[#This Row],[Precio U. Costo]]*1.4</f>
        <v>872.68999999999994</v>
      </c>
      <c r="P129" s="92">
        <f>Tabla1[[#This Row],[Precio U. Costo]]*1.45</f>
        <v>903.85749999999996</v>
      </c>
      <c r="Q129" s="92">
        <f>Tabla1[[#This Row],[Precio U. Costo]]*1.5</f>
        <v>935.02500000000009</v>
      </c>
      <c r="R129" s="100" t="e">
        <f>VLOOKUP(Tabla1[[#This Row],[Item]],Tabla13[],6,)</f>
        <v>#N/A</v>
      </c>
      <c r="S129" s="93" t="e">
        <f>Tabla1[[#This Row],[Cantidad en Existencia registradas]]-Tabla1[[#This Row],[Cantidad vendida
dd/mm/aaaa]]</f>
        <v>#N/A</v>
      </c>
      <c r="T129" s="93" t="e">
        <f>Tabla1[[#This Row],[Cantidad vendida
dd/mm/aaaa]]+#REF!</f>
        <v>#N/A</v>
      </c>
      <c r="U129" s="93" t="e">
        <f>Tabla1[[#This Row],[Existencia
dd/mm/aaaa2]]+#REF!</f>
        <v>#N/A</v>
      </c>
    </row>
    <row r="130" spans="1:21" s="69" customFormat="1" ht="14.45" hidden="1" customHeight="1" x14ac:dyDescent="0.25">
      <c r="A130" s="99" t="s">
        <v>589</v>
      </c>
      <c r="B130" s="94" t="s">
        <v>311</v>
      </c>
      <c r="C130" s="91" t="s">
        <v>350</v>
      </c>
      <c r="D130" s="91" t="s">
        <v>32</v>
      </c>
      <c r="E130" s="222">
        <v>1</v>
      </c>
      <c r="F130" s="127">
        <f>680*1.2</f>
        <v>816</v>
      </c>
      <c r="G130" s="92">
        <f>Tabla1[[#This Row],[Precio U. Costo]]*1.05</f>
        <v>856.80000000000007</v>
      </c>
      <c r="H130" s="92">
        <f>Tabla1[[#This Row],[Precio U. Costo]]*1.08</f>
        <v>881.28000000000009</v>
      </c>
      <c r="I130" s="92">
        <f>Tabla1[[#This Row],[Precio U. Costo]]*1.1</f>
        <v>897.6</v>
      </c>
      <c r="J130" s="92">
        <f>Tabla1[[#This Row],[Precio U. Costo]]*1.15</f>
        <v>938.4</v>
      </c>
      <c r="K130" s="92">
        <f>Tabla1[[#This Row],[Precio U. Costo]]*1.2</f>
        <v>979.19999999999993</v>
      </c>
      <c r="L130" s="92">
        <f>Tabla1[[#This Row],[Precio U. Costo]]*1.25</f>
        <v>1020</v>
      </c>
      <c r="M130" s="92">
        <f>Tabla1[[#This Row],[Precio U. Costo]]*1.3</f>
        <v>1060.8</v>
      </c>
      <c r="N130" s="92">
        <f>Tabla1[[#This Row],[Precio U. Costo]]*1.35</f>
        <v>1101.6000000000001</v>
      </c>
      <c r="O130" s="92">
        <f>Tabla1[[#This Row],[Precio U. Costo]]*1.4</f>
        <v>1142.3999999999999</v>
      </c>
      <c r="P130" s="92">
        <f>Tabla1[[#This Row],[Precio U. Costo]]*1.45</f>
        <v>1183.2</v>
      </c>
      <c r="Q130" s="92">
        <f>Tabla1[[#This Row],[Precio U. Costo]]*1.5</f>
        <v>1224</v>
      </c>
      <c r="R130" s="100" t="e">
        <f>VLOOKUP(Tabla1[[#This Row],[Item]],Tabla13[],6,)</f>
        <v>#N/A</v>
      </c>
      <c r="S130" s="93" t="e">
        <f>Tabla1[[#This Row],[Cantidad en Existencia registradas]]-Tabla1[[#This Row],[Cantidad vendida
dd/mm/aaaa]]</f>
        <v>#N/A</v>
      </c>
      <c r="T130" s="93" t="e">
        <f>Tabla1[[#This Row],[Cantidad vendida
dd/mm/aaaa]]+#REF!</f>
        <v>#N/A</v>
      </c>
      <c r="U130" s="93" t="e">
        <f>Tabla1[[#This Row],[Existencia
dd/mm/aaaa2]]+#REF!</f>
        <v>#N/A</v>
      </c>
    </row>
    <row r="131" spans="1:21" s="69" customFormat="1" ht="14.45" hidden="1" customHeight="1" x14ac:dyDescent="0.25">
      <c r="A131" s="99" t="s">
        <v>588</v>
      </c>
      <c r="B131" s="94" t="s">
        <v>311</v>
      </c>
      <c r="C131" s="91" t="s">
        <v>214</v>
      </c>
      <c r="D131" s="91" t="s">
        <v>32</v>
      </c>
      <c r="E131" s="222">
        <v>2</v>
      </c>
      <c r="F131" s="127">
        <f>485.6*1.3</f>
        <v>631.28000000000009</v>
      </c>
      <c r="G131" s="92">
        <f>Tabla1[[#This Row],[Precio U. Costo]]*1.05</f>
        <v>662.84400000000016</v>
      </c>
      <c r="H131" s="92">
        <f>Tabla1[[#This Row],[Precio U. Costo]]*1.08</f>
        <v>681.78240000000017</v>
      </c>
      <c r="I131" s="92">
        <f>Tabla1[[#This Row],[Precio U. Costo]]*1.1</f>
        <v>694.40800000000013</v>
      </c>
      <c r="J131" s="92">
        <f>Tabla1[[#This Row],[Precio U. Costo]]*1.15</f>
        <v>725.97200000000009</v>
      </c>
      <c r="K131" s="92">
        <f>Tabla1[[#This Row],[Precio U. Costo]]*1.2</f>
        <v>757.53600000000006</v>
      </c>
      <c r="L131" s="92">
        <f>Tabla1[[#This Row],[Precio U. Costo]]*1.25</f>
        <v>789.10000000000014</v>
      </c>
      <c r="M131" s="92">
        <f>Tabla1[[#This Row],[Precio U. Costo]]*1.3</f>
        <v>820.6640000000001</v>
      </c>
      <c r="N131" s="92">
        <f>Tabla1[[#This Row],[Precio U. Costo]]*1.35</f>
        <v>852.22800000000018</v>
      </c>
      <c r="O131" s="92">
        <f>Tabla1[[#This Row],[Precio U. Costo]]*1.4</f>
        <v>883.79200000000003</v>
      </c>
      <c r="P131" s="92">
        <f>Tabla1[[#This Row],[Precio U. Costo]]*1.45</f>
        <v>915.35600000000011</v>
      </c>
      <c r="Q131" s="92">
        <f>Tabla1[[#This Row],[Precio U. Costo]]*1.5</f>
        <v>946.92000000000007</v>
      </c>
      <c r="R131" s="100" t="e">
        <f>VLOOKUP(Tabla1[[#This Row],[Item]],Tabla13[],6,)</f>
        <v>#N/A</v>
      </c>
      <c r="S131" s="93" t="e">
        <f>Tabla1[[#This Row],[Cantidad en Existencia registradas]]-Tabla1[[#This Row],[Cantidad vendida
dd/mm/aaaa]]</f>
        <v>#N/A</v>
      </c>
      <c r="T131" s="93" t="e">
        <f>Tabla1[[#This Row],[Cantidad vendida
dd/mm/aaaa]]+#REF!</f>
        <v>#N/A</v>
      </c>
      <c r="U131" s="93" t="e">
        <f>Tabla1[[#This Row],[Existencia
dd/mm/aaaa2]]+#REF!</f>
        <v>#N/A</v>
      </c>
    </row>
    <row r="132" spans="1:21" s="69" customFormat="1" ht="14.45" hidden="1" customHeight="1" x14ac:dyDescent="0.25">
      <c r="A132" s="99" t="s">
        <v>587</v>
      </c>
      <c r="B132" s="94" t="s">
        <v>311</v>
      </c>
      <c r="C132" s="91" t="s">
        <v>285</v>
      </c>
      <c r="D132" s="91" t="s">
        <v>32</v>
      </c>
      <c r="E132" s="212">
        <v>0</v>
      </c>
      <c r="F132" s="161">
        <f>341.17*1.4</f>
        <v>477.63799999999998</v>
      </c>
      <c r="G132" s="92">
        <f>Tabla1[[#This Row],[Precio U. Costo]]*1.05</f>
        <v>501.51990000000001</v>
      </c>
      <c r="H132" s="92">
        <f>Tabla1[[#This Row],[Precio U. Costo]]*1.08</f>
        <v>515.84904000000006</v>
      </c>
      <c r="I132" s="92">
        <f>Tabla1[[#This Row],[Precio U. Costo]]*1.1</f>
        <v>525.40179999999998</v>
      </c>
      <c r="J132" s="92">
        <f>Tabla1[[#This Row],[Precio U. Costo]]*1.15</f>
        <v>549.28369999999995</v>
      </c>
      <c r="K132" s="92">
        <f>Tabla1[[#This Row],[Precio U. Costo]]*1.2</f>
        <v>573.16559999999993</v>
      </c>
      <c r="L132" s="92">
        <f>Tabla1[[#This Row],[Precio U. Costo]]*1.25</f>
        <v>597.04750000000001</v>
      </c>
      <c r="M132" s="92">
        <f>Tabla1[[#This Row],[Precio U. Costo]]*1.3</f>
        <v>620.92939999999999</v>
      </c>
      <c r="N132" s="92">
        <f>Tabla1[[#This Row],[Precio U. Costo]]*1.35</f>
        <v>644.81129999999996</v>
      </c>
      <c r="O132" s="92">
        <f>Tabla1[[#This Row],[Precio U. Costo]]*1.4</f>
        <v>668.69319999999993</v>
      </c>
      <c r="P132" s="92">
        <f>Tabla1[[#This Row],[Precio U. Costo]]*1.45</f>
        <v>692.57509999999991</v>
      </c>
      <c r="Q132" s="92">
        <f>Tabla1[[#This Row],[Precio U. Costo]]*1.5</f>
        <v>716.45699999999999</v>
      </c>
      <c r="R132" s="100" t="e">
        <f>VLOOKUP(Tabla1[[#This Row],[Item]],Tabla13[],6,)</f>
        <v>#N/A</v>
      </c>
      <c r="S132" s="93" t="e">
        <f>Tabla1[[#This Row],[Cantidad en Existencia registradas]]-Tabla1[[#This Row],[Cantidad vendida
dd/mm/aaaa]]</f>
        <v>#N/A</v>
      </c>
      <c r="T132" s="93" t="e">
        <f>Tabla1[[#This Row],[Cantidad vendida
dd/mm/aaaa]]+#REF!</f>
        <v>#N/A</v>
      </c>
      <c r="U132" s="93" t="e">
        <f>Tabla1[[#This Row],[Existencia
dd/mm/aaaa2]]+#REF!</f>
        <v>#N/A</v>
      </c>
    </row>
    <row r="133" spans="1:21" s="69" customFormat="1" ht="14.45" hidden="1" customHeight="1" x14ac:dyDescent="0.25">
      <c r="A133" s="99" t="s">
        <v>586</v>
      </c>
      <c r="B133" s="94" t="s">
        <v>311</v>
      </c>
      <c r="C133" s="94" t="s">
        <v>660</v>
      </c>
      <c r="D133" s="91" t="s">
        <v>32</v>
      </c>
      <c r="E133" s="222">
        <v>2</v>
      </c>
      <c r="F133" s="161">
        <f>361.17*1.3</f>
        <v>469.52100000000002</v>
      </c>
      <c r="G133" s="92">
        <f>Tabla1[[#This Row],[Precio U. Costo]]*1.05</f>
        <v>492.99705000000006</v>
      </c>
      <c r="H133" s="92">
        <f>Tabla1[[#This Row],[Precio U. Costo]]*1.08</f>
        <v>507.08268000000004</v>
      </c>
      <c r="I133" s="92">
        <f>Tabla1[[#This Row],[Precio U. Costo]]*1.1</f>
        <v>516.47310000000004</v>
      </c>
      <c r="J133" s="92">
        <f>Tabla1[[#This Row],[Precio U. Costo]]*1.15</f>
        <v>539.94915000000003</v>
      </c>
      <c r="K133" s="92">
        <f>Tabla1[[#This Row],[Precio U. Costo]]*1.2</f>
        <v>563.42520000000002</v>
      </c>
      <c r="L133" s="92">
        <f>Tabla1[[#This Row],[Precio U. Costo]]*1.25</f>
        <v>586.90125</v>
      </c>
      <c r="M133" s="92">
        <f>Tabla1[[#This Row],[Precio U. Costo]]*1.3</f>
        <v>610.37729999999999</v>
      </c>
      <c r="N133" s="92">
        <f>Tabla1[[#This Row],[Precio U. Costo]]*1.35</f>
        <v>633.85335000000009</v>
      </c>
      <c r="O133" s="92">
        <f>Tabla1[[#This Row],[Precio U. Costo]]*1.4</f>
        <v>657.32939999999996</v>
      </c>
      <c r="P133" s="92">
        <f>Tabla1[[#This Row],[Precio U. Costo]]*1.45</f>
        <v>680.80544999999995</v>
      </c>
      <c r="Q133" s="92">
        <f>Tabla1[[#This Row],[Precio U. Costo]]*1.5</f>
        <v>704.28150000000005</v>
      </c>
      <c r="R133" s="100" t="e">
        <f>VLOOKUP(Tabla1[[#This Row],[Item]],Tabla13[],6,)</f>
        <v>#N/A</v>
      </c>
      <c r="S133" s="93" t="e">
        <f>Tabla1[[#This Row],[Cantidad en Existencia registradas]]-Tabla1[[#This Row],[Cantidad vendida
dd/mm/aaaa]]</f>
        <v>#N/A</v>
      </c>
      <c r="T133" s="93" t="e">
        <f>Tabla1[[#This Row],[Cantidad vendida
dd/mm/aaaa]]+#REF!</f>
        <v>#N/A</v>
      </c>
      <c r="U133" s="93" t="e">
        <f>Tabla1[[#This Row],[Existencia
dd/mm/aaaa2]]+#REF!</f>
        <v>#N/A</v>
      </c>
    </row>
    <row r="134" spans="1:21" s="69" customFormat="1" ht="14.45" hidden="1" customHeight="1" x14ac:dyDescent="0.25">
      <c r="A134" s="143"/>
      <c r="B134" s="93" t="s">
        <v>311</v>
      </c>
      <c r="C134" s="149" t="s">
        <v>976</v>
      </c>
      <c r="D134" s="93" t="s">
        <v>32</v>
      </c>
      <c r="E134" s="213">
        <v>1</v>
      </c>
      <c r="F134" s="146"/>
      <c r="G134" s="206">
        <f>Tabla1[[#This Row],[Precio U. Costo]]*1.05</f>
        <v>0</v>
      </c>
      <c r="H134" s="206">
        <f>Tabla1[[#This Row],[Precio U. Costo]]*1.08</f>
        <v>0</v>
      </c>
      <c r="I134" s="206">
        <f>Tabla1[[#This Row],[Precio U. Costo]]*1.1</f>
        <v>0</v>
      </c>
      <c r="J134" s="206">
        <f>Tabla1[[#This Row],[Precio U. Costo]]*1.15</f>
        <v>0</v>
      </c>
      <c r="K134" s="206">
        <f>Tabla1[[#This Row],[Precio U. Costo]]*1.2</f>
        <v>0</v>
      </c>
      <c r="L134" s="206">
        <f>Tabla1[[#This Row],[Precio U. Costo]]*1.25</f>
        <v>0</v>
      </c>
      <c r="M134" s="145">
        <f>Tabla1[[#This Row],[Precio U. Costo]]*1.3</f>
        <v>0</v>
      </c>
      <c r="N134" s="145">
        <f>Tabla1[[#This Row],[Precio U. Costo]]*1.35</f>
        <v>0</v>
      </c>
      <c r="O134" s="145">
        <f>Tabla1[[#This Row],[Precio U. Costo]]*1.4</f>
        <v>0</v>
      </c>
      <c r="P134" s="206">
        <f>Tabla1[[#This Row],[Precio U. Costo]]*1.45</f>
        <v>0</v>
      </c>
      <c r="Q134" s="206">
        <f>Tabla1[[#This Row],[Precio U. Costo]]*1.5</f>
        <v>0</v>
      </c>
      <c r="R134" s="100" t="e">
        <f>VLOOKUP(Tabla1[[#This Row],[Item]],Tabla13[],6,)</f>
        <v>#N/A</v>
      </c>
      <c r="S134" s="140" t="e">
        <f>Tabla1[[#This Row],[Cantidad en Existencia registradas]]-Tabla1[[#This Row],[Cantidad vendida
dd/mm/aaaa]]</f>
        <v>#N/A</v>
      </c>
      <c r="T134" s="148" t="e">
        <f>Tabla1[[#This Row],[Cantidad vendida
dd/mm/aaaa]]+#REF!</f>
        <v>#N/A</v>
      </c>
      <c r="U134" s="148" t="e">
        <f>Tabla1[[#This Row],[Existencia
dd/mm/aaaa2]]+#REF!</f>
        <v>#N/A</v>
      </c>
    </row>
    <row r="135" spans="1:21" s="69" customFormat="1" ht="14.45" hidden="1" customHeight="1" x14ac:dyDescent="0.25">
      <c r="A135" s="99" t="s">
        <v>585</v>
      </c>
      <c r="B135" s="94" t="s">
        <v>311</v>
      </c>
      <c r="C135" s="94" t="s">
        <v>304</v>
      </c>
      <c r="D135" s="91" t="s">
        <v>32</v>
      </c>
      <c r="E135" s="212">
        <v>0</v>
      </c>
      <c r="F135" s="219">
        <v>1053.23</v>
      </c>
      <c r="G135" s="92">
        <f>Tabla1[[#This Row],[Precio U. Costo]]*1.05</f>
        <v>1105.8915000000002</v>
      </c>
      <c r="H135" s="92">
        <f>Tabla1[[#This Row],[Precio U. Costo]]*1.08</f>
        <v>1137.4884000000002</v>
      </c>
      <c r="I135" s="92">
        <f>Tabla1[[#This Row],[Precio U. Costo]]*1.1</f>
        <v>1158.5530000000001</v>
      </c>
      <c r="J135" s="92">
        <f>Tabla1[[#This Row],[Precio U. Costo]]*1.15</f>
        <v>1211.2144999999998</v>
      </c>
      <c r="K135" s="92">
        <f>Tabla1[[#This Row],[Precio U. Costo]]*1.2</f>
        <v>1263.876</v>
      </c>
      <c r="L135" s="92">
        <f>Tabla1[[#This Row],[Precio U. Costo]]*1.25</f>
        <v>1316.5374999999999</v>
      </c>
      <c r="M135" s="92">
        <f>Tabla1[[#This Row],[Precio U. Costo]]*1.3</f>
        <v>1369.1990000000001</v>
      </c>
      <c r="N135" s="92">
        <f>Tabla1[[#This Row],[Precio U. Costo]]*1.35</f>
        <v>1421.8605000000002</v>
      </c>
      <c r="O135" s="92">
        <f>Tabla1[[#This Row],[Precio U. Costo]]*1.4</f>
        <v>1474.5219999999999</v>
      </c>
      <c r="P135" s="92">
        <f>Tabla1[[#This Row],[Precio U. Costo]]*1.45</f>
        <v>1527.1834999999999</v>
      </c>
      <c r="Q135" s="92">
        <f>Tabla1[[#This Row],[Precio U. Costo]]*1.5</f>
        <v>1579.845</v>
      </c>
      <c r="R135" s="100" t="e">
        <f>VLOOKUP(Tabla1[[#This Row],[Item]],Tabla13[],6,)</f>
        <v>#N/A</v>
      </c>
      <c r="S135" s="93" t="e">
        <f>Tabla1[[#This Row],[Cantidad en Existencia registradas]]-Tabla1[[#This Row],[Cantidad vendida
dd/mm/aaaa]]</f>
        <v>#N/A</v>
      </c>
      <c r="T135" s="93" t="e">
        <f>Tabla1[[#This Row],[Cantidad vendida
dd/mm/aaaa]]+#REF!</f>
        <v>#N/A</v>
      </c>
      <c r="U135" s="93" t="e">
        <f>Tabla1[[#This Row],[Existencia
dd/mm/aaaa2]]+#REF!</f>
        <v>#N/A</v>
      </c>
    </row>
    <row r="136" spans="1:21" s="69" customFormat="1" ht="14.45" hidden="1" customHeight="1" x14ac:dyDescent="0.25">
      <c r="A136" s="99" t="s">
        <v>584</v>
      </c>
      <c r="B136" s="94" t="s">
        <v>311</v>
      </c>
      <c r="C136" s="94" t="s">
        <v>354</v>
      </c>
      <c r="D136" s="91" t="s">
        <v>32</v>
      </c>
      <c r="E136" s="222">
        <v>3</v>
      </c>
      <c r="F136" s="161">
        <f>371.17*1.4</f>
        <v>519.63800000000003</v>
      </c>
      <c r="G136" s="92">
        <f>Tabla1[[#This Row],[Precio U. Costo]]*1.05</f>
        <v>545.61990000000003</v>
      </c>
      <c r="H136" s="92">
        <f>Tabla1[[#This Row],[Precio U. Costo]]*1.08</f>
        <v>561.20904000000007</v>
      </c>
      <c r="I136" s="92">
        <f>Tabla1[[#This Row],[Precio U. Costo]]*1.1</f>
        <v>571.60180000000014</v>
      </c>
      <c r="J136" s="92">
        <f>Tabla1[[#This Row],[Precio U. Costo]]*1.15</f>
        <v>597.58370000000002</v>
      </c>
      <c r="K136" s="92">
        <f>Tabla1[[#This Row],[Precio U. Costo]]*1.2</f>
        <v>623.56560000000002</v>
      </c>
      <c r="L136" s="92">
        <f>Tabla1[[#This Row],[Precio U. Costo]]*1.25</f>
        <v>649.54750000000001</v>
      </c>
      <c r="M136" s="92">
        <f>Tabla1[[#This Row],[Precio U. Costo]]*1.3</f>
        <v>675.52940000000012</v>
      </c>
      <c r="N136" s="92">
        <f>Tabla1[[#This Row],[Precio U. Costo]]*1.35</f>
        <v>701.51130000000012</v>
      </c>
      <c r="O136" s="92">
        <f>Tabla1[[#This Row],[Precio U. Costo]]*1.4</f>
        <v>727.4932</v>
      </c>
      <c r="P136" s="92">
        <f>Tabla1[[#This Row],[Precio U. Costo]]*1.45</f>
        <v>753.4751</v>
      </c>
      <c r="Q136" s="92">
        <f>Tabla1[[#This Row],[Precio U. Costo]]*1.5</f>
        <v>779.45700000000011</v>
      </c>
      <c r="R136" s="100" t="e">
        <f>VLOOKUP(Tabla1[[#This Row],[Item]],Tabla13[],6,)</f>
        <v>#N/A</v>
      </c>
      <c r="S136" s="93" t="e">
        <f>Tabla1[[#This Row],[Cantidad en Existencia registradas]]-Tabla1[[#This Row],[Cantidad vendida
dd/mm/aaaa]]</f>
        <v>#N/A</v>
      </c>
      <c r="T136" s="93" t="e">
        <f>Tabla1[[#This Row],[Cantidad vendida
dd/mm/aaaa]]+#REF!</f>
        <v>#N/A</v>
      </c>
      <c r="U136" s="93" t="e">
        <f>Tabla1[[#This Row],[Existencia
dd/mm/aaaa2]]+#REF!</f>
        <v>#N/A</v>
      </c>
    </row>
    <row r="137" spans="1:21" s="69" customFormat="1" ht="14.45" hidden="1" customHeight="1" x14ac:dyDescent="0.25">
      <c r="A137" s="99" t="s">
        <v>583</v>
      </c>
      <c r="B137" s="94" t="s">
        <v>311</v>
      </c>
      <c r="C137" s="94" t="s">
        <v>355</v>
      </c>
      <c r="D137" s="91" t="s">
        <v>32</v>
      </c>
      <c r="E137" s="222">
        <v>1</v>
      </c>
      <c r="F137" s="161">
        <f>341.17*1.3</f>
        <v>443.52100000000002</v>
      </c>
      <c r="G137" s="92">
        <f>Tabla1[[#This Row],[Precio U. Costo]]*1.05</f>
        <v>465.69705000000005</v>
      </c>
      <c r="H137" s="92">
        <f>Tabla1[[#This Row],[Precio U. Costo]]*1.08</f>
        <v>479.00268000000005</v>
      </c>
      <c r="I137" s="92">
        <f>Tabla1[[#This Row],[Precio U. Costo]]*1.1</f>
        <v>487.87310000000008</v>
      </c>
      <c r="J137" s="92">
        <f>Tabla1[[#This Row],[Precio U. Costo]]*1.15</f>
        <v>510.04915</v>
      </c>
      <c r="K137" s="92">
        <f>Tabla1[[#This Row],[Precio U. Costo]]*1.2</f>
        <v>532.22519999999997</v>
      </c>
      <c r="L137" s="92">
        <f>Tabla1[[#This Row],[Precio U. Costo]]*1.25</f>
        <v>554.40125</v>
      </c>
      <c r="M137" s="92">
        <f>Tabla1[[#This Row],[Precio U. Costo]]*1.3</f>
        <v>576.57730000000004</v>
      </c>
      <c r="N137" s="92">
        <f>Tabla1[[#This Row],[Precio U. Costo]]*1.35</f>
        <v>598.75335000000007</v>
      </c>
      <c r="O137" s="92">
        <f>Tabla1[[#This Row],[Precio U. Costo]]*1.4</f>
        <v>620.92939999999999</v>
      </c>
      <c r="P137" s="92">
        <f>Tabla1[[#This Row],[Precio U. Costo]]*1.45</f>
        <v>643.10545000000002</v>
      </c>
      <c r="Q137" s="92">
        <f>Tabla1[[#This Row],[Precio U. Costo]]*1.5</f>
        <v>665.28150000000005</v>
      </c>
      <c r="R137" s="100" t="e">
        <f>VLOOKUP(Tabla1[[#This Row],[Item]],Tabla13[],6,)</f>
        <v>#N/A</v>
      </c>
      <c r="S137" s="93" t="e">
        <f>Tabla1[[#This Row],[Cantidad en Existencia registradas]]-Tabla1[[#This Row],[Cantidad vendida
dd/mm/aaaa]]</f>
        <v>#N/A</v>
      </c>
      <c r="T137" s="93" t="e">
        <f>Tabla1[[#This Row],[Cantidad vendida
dd/mm/aaaa]]+#REF!</f>
        <v>#N/A</v>
      </c>
      <c r="U137" s="93" t="e">
        <f>Tabla1[[#This Row],[Existencia
dd/mm/aaaa2]]+#REF!</f>
        <v>#N/A</v>
      </c>
    </row>
    <row r="138" spans="1:21" s="69" customFormat="1" ht="14.45" hidden="1" customHeight="1" x14ac:dyDescent="0.25">
      <c r="A138" s="99" t="s">
        <v>582</v>
      </c>
      <c r="B138" s="94" t="s">
        <v>311</v>
      </c>
      <c r="C138" s="91" t="s">
        <v>284</v>
      </c>
      <c r="D138" s="91" t="s">
        <v>32</v>
      </c>
      <c r="E138" s="222">
        <v>4</v>
      </c>
      <c r="F138" s="127">
        <f>485*1.3</f>
        <v>630.5</v>
      </c>
      <c r="G138" s="92">
        <f>Tabla1[[#This Row],[Precio U. Costo]]*1.05</f>
        <v>662.02499999999998</v>
      </c>
      <c r="H138" s="92">
        <f>Tabla1[[#This Row],[Precio U. Costo]]*1.08</f>
        <v>680.94</v>
      </c>
      <c r="I138" s="92">
        <f>Tabla1[[#This Row],[Precio U. Costo]]*1.1</f>
        <v>693.55000000000007</v>
      </c>
      <c r="J138" s="92">
        <f>Tabla1[[#This Row],[Precio U. Costo]]*1.15</f>
        <v>725.07499999999993</v>
      </c>
      <c r="K138" s="92">
        <f>Tabla1[[#This Row],[Precio U. Costo]]*1.2</f>
        <v>756.6</v>
      </c>
      <c r="L138" s="92">
        <f>Tabla1[[#This Row],[Precio U. Costo]]*1.25</f>
        <v>788.125</v>
      </c>
      <c r="M138" s="92">
        <f>Tabla1[[#This Row],[Precio U. Costo]]*1.3</f>
        <v>819.65</v>
      </c>
      <c r="N138" s="92">
        <f>Tabla1[[#This Row],[Precio U. Costo]]*1.35</f>
        <v>851.17500000000007</v>
      </c>
      <c r="O138" s="92">
        <f>Tabla1[[#This Row],[Precio U. Costo]]*1.4</f>
        <v>882.69999999999993</v>
      </c>
      <c r="P138" s="92">
        <f>Tabla1[[#This Row],[Precio U. Costo]]*1.45</f>
        <v>914.22500000000002</v>
      </c>
      <c r="Q138" s="92">
        <f>Tabla1[[#This Row],[Precio U. Costo]]*1.5</f>
        <v>945.75</v>
      </c>
      <c r="R138" s="100" t="e">
        <f>VLOOKUP(Tabla1[[#This Row],[Item]],Tabla13[],6,)</f>
        <v>#N/A</v>
      </c>
      <c r="S138" s="93" t="e">
        <f>Tabla1[[#This Row],[Cantidad en Existencia registradas]]-Tabla1[[#This Row],[Cantidad vendida
dd/mm/aaaa]]</f>
        <v>#N/A</v>
      </c>
      <c r="T138" s="93" t="e">
        <f>Tabla1[[#This Row],[Cantidad vendida
dd/mm/aaaa]]+#REF!</f>
        <v>#N/A</v>
      </c>
      <c r="U138" s="93" t="e">
        <f>Tabla1[[#This Row],[Existencia
dd/mm/aaaa2]]+#REF!</f>
        <v>#N/A</v>
      </c>
    </row>
    <row r="139" spans="1:21" s="69" customFormat="1" ht="14.45" hidden="1" customHeight="1" x14ac:dyDescent="0.25">
      <c r="A139" s="99" t="s">
        <v>535</v>
      </c>
      <c r="B139" s="94" t="s">
        <v>1</v>
      </c>
      <c r="C139" s="94" t="s">
        <v>107</v>
      </c>
      <c r="D139" s="91" t="s">
        <v>32</v>
      </c>
      <c r="E139" s="241">
        <v>5</v>
      </c>
      <c r="F139" s="231">
        <v>31.71</v>
      </c>
      <c r="G139" s="92">
        <f>Tabla1[[#This Row],[Precio U. Costo]]*1.05</f>
        <v>33.295500000000004</v>
      </c>
      <c r="H139" s="92">
        <f>Tabla1[[#This Row],[Precio U. Costo]]*1.08</f>
        <v>34.2468</v>
      </c>
      <c r="I139" s="92">
        <f>Tabla1[[#This Row],[Precio U. Costo]]*1.1</f>
        <v>34.881</v>
      </c>
      <c r="J139" s="92">
        <f>Tabla1[[#This Row],[Precio U. Costo]]*1.15</f>
        <v>36.466499999999996</v>
      </c>
      <c r="K139" s="92">
        <f>Tabla1[[#This Row],[Precio U. Costo]]*1.2</f>
        <v>38.052</v>
      </c>
      <c r="L139" s="92">
        <f>Tabla1[[#This Row],[Precio U. Costo]]*1.25</f>
        <v>39.637500000000003</v>
      </c>
      <c r="M139" s="92">
        <f>Tabla1[[#This Row],[Precio U. Costo]]*1.3</f>
        <v>41.222999999999999</v>
      </c>
      <c r="N139" s="92">
        <f>Tabla1[[#This Row],[Precio U. Costo]]*1.35</f>
        <v>42.808500000000002</v>
      </c>
      <c r="O139" s="92">
        <f>Tabla1[[#This Row],[Precio U. Costo]]*1.4</f>
        <v>44.393999999999998</v>
      </c>
      <c r="P139" s="92">
        <f>Tabla1[[#This Row],[Precio U. Costo]]*1.45</f>
        <v>45.979500000000002</v>
      </c>
      <c r="Q139" s="92">
        <f>Tabla1[[#This Row],[Precio U. Costo]]*1.5</f>
        <v>47.564999999999998</v>
      </c>
      <c r="R139" s="100" t="e">
        <f>VLOOKUP(Tabla1[[#This Row],[Item]],Tabla13[],6,)</f>
        <v>#N/A</v>
      </c>
      <c r="S139" s="93" t="e">
        <f>Tabla1[[#This Row],[Cantidad en Existencia registradas]]-Tabla1[[#This Row],[Cantidad vendida
dd/mm/aaaa]]</f>
        <v>#N/A</v>
      </c>
      <c r="T139" s="93" t="e">
        <f>Tabla1[[#This Row],[Cantidad vendida
dd/mm/aaaa]]+#REF!</f>
        <v>#N/A</v>
      </c>
      <c r="U139" s="93" t="e">
        <f>Tabla1[[#This Row],[Existencia
dd/mm/aaaa2]]+#REF!</f>
        <v>#N/A</v>
      </c>
    </row>
    <row r="140" spans="1:21" s="69" customFormat="1" ht="14.45" hidden="1" customHeight="1" x14ac:dyDescent="0.25">
      <c r="A140" s="99" t="s">
        <v>534</v>
      </c>
      <c r="B140" s="94" t="s">
        <v>1</v>
      </c>
      <c r="C140" s="94" t="s">
        <v>717</v>
      </c>
      <c r="D140" s="91" t="s">
        <v>32</v>
      </c>
      <c r="E140" s="212">
        <v>2</v>
      </c>
      <c r="F140" s="219">
        <v>66.56</v>
      </c>
      <c r="G140" s="92">
        <f>Tabla1[[#This Row],[Precio U. Costo]]*1.05</f>
        <v>69.888000000000005</v>
      </c>
      <c r="H140" s="92">
        <f>Tabla1[[#This Row],[Precio U. Costo]]*1.08</f>
        <v>71.884800000000013</v>
      </c>
      <c r="I140" s="92">
        <f>Tabla1[[#This Row],[Precio U. Costo]]*1.1</f>
        <v>73.216000000000008</v>
      </c>
      <c r="J140" s="92">
        <f>Tabla1[[#This Row],[Precio U. Costo]]*1.15</f>
        <v>76.543999999999997</v>
      </c>
      <c r="K140" s="92">
        <f>Tabla1[[#This Row],[Precio U. Costo]]*1.2</f>
        <v>79.872</v>
      </c>
      <c r="L140" s="92">
        <f>Tabla1[[#This Row],[Precio U. Costo]]*1.25</f>
        <v>83.2</v>
      </c>
      <c r="M140" s="92">
        <f>Tabla1[[#This Row],[Precio U. Costo]]*1.3</f>
        <v>86.528000000000006</v>
      </c>
      <c r="N140" s="92">
        <f>Tabla1[[#This Row],[Precio U. Costo]]*1.35</f>
        <v>89.856000000000009</v>
      </c>
      <c r="O140" s="92">
        <f>Tabla1[[#This Row],[Precio U. Costo]]*1.4</f>
        <v>93.183999999999997</v>
      </c>
      <c r="P140" s="92">
        <f>Tabla1[[#This Row],[Precio U. Costo]]*1.45</f>
        <v>96.512</v>
      </c>
      <c r="Q140" s="92">
        <f>Tabla1[[#This Row],[Precio U. Costo]]*1.5</f>
        <v>99.84</v>
      </c>
      <c r="R140" s="100" t="e">
        <f>VLOOKUP(Tabla1[[#This Row],[Item]],Tabla13[],6,)</f>
        <v>#N/A</v>
      </c>
      <c r="S140" s="93" t="e">
        <f>Tabla1[[#This Row],[Cantidad en Existencia registradas]]-Tabla1[[#This Row],[Cantidad vendida
dd/mm/aaaa]]</f>
        <v>#N/A</v>
      </c>
      <c r="T140" s="93" t="e">
        <f>Tabla1[[#This Row],[Cantidad vendida
dd/mm/aaaa]]+#REF!</f>
        <v>#N/A</v>
      </c>
      <c r="U140" s="93" t="e">
        <f>Tabla1[[#This Row],[Existencia
dd/mm/aaaa2]]+#REF!</f>
        <v>#N/A</v>
      </c>
    </row>
    <row r="141" spans="1:21" s="69" customFormat="1" ht="14.45" hidden="1" customHeight="1" x14ac:dyDescent="0.25">
      <c r="A141" s="99" t="s">
        <v>581</v>
      </c>
      <c r="B141" s="94" t="s">
        <v>311</v>
      </c>
      <c r="C141" s="94" t="s">
        <v>225</v>
      </c>
      <c r="D141" s="91" t="s">
        <v>32</v>
      </c>
      <c r="E141" s="222">
        <v>2</v>
      </c>
      <c r="F141" s="127">
        <f>312.14*1.3</f>
        <v>405.78199999999998</v>
      </c>
      <c r="G141" s="92">
        <f>Tabla1[[#This Row],[Precio U. Costo]]*1.05</f>
        <v>426.0711</v>
      </c>
      <c r="H141" s="92">
        <f>Tabla1[[#This Row],[Precio U. Costo]]*1.08</f>
        <v>438.24456000000004</v>
      </c>
      <c r="I141" s="92">
        <f>Tabla1[[#This Row],[Precio U. Costo]]*1.1</f>
        <v>446.36020000000002</v>
      </c>
      <c r="J141" s="92">
        <f>Tabla1[[#This Row],[Precio U. Costo]]*1.15</f>
        <v>466.64929999999993</v>
      </c>
      <c r="K141" s="92">
        <f>Tabla1[[#This Row],[Precio U. Costo]]*1.2</f>
        <v>486.93839999999994</v>
      </c>
      <c r="L141" s="92">
        <f>Tabla1[[#This Row],[Precio U. Costo]]*1.25</f>
        <v>507.22749999999996</v>
      </c>
      <c r="M141" s="92">
        <f>Tabla1[[#This Row],[Precio U. Costo]]*1.3</f>
        <v>527.51660000000004</v>
      </c>
      <c r="N141" s="92">
        <f>Tabla1[[#This Row],[Precio U. Costo]]*1.35</f>
        <v>547.8057</v>
      </c>
      <c r="O141" s="92">
        <f>Tabla1[[#This Row],[Precio U. Costo]]*1.4</f>
        <v>568.09479999999996</v>
      </c>
      <c r="P141" s="92">
        <f>Tabla1[[#This Row],[Precio U. Costo]]*1.45</f>
        <v>588.38389999999993</v>
      </c>
      <c r="Q141" s="92">
        <f>Tabla1[[#This Row],[Precio U. Costo]]*1.5</f>
        <v>608.673</v>
      </c>
      <c r="R141" s="100" t="e">
        <f>VLOOKUP(Tabla1[[#This Row],[Item]],Tabla13[],6,)</f>
        <v>#N/A</v>
      </c>
      <c r="S141" s="93" t="e">
        <f>Tabla1[[#This Row],[Cantidad en Existencia registradas]]-Tabla1[[#This Row],[Cantidad vendida
dd/mm/aaaa]]</f>
        <v>#N/A</v>
      </c>
      <c r="T141" s="93" t="e">
        <f>Tabla1[[#This Row],[Cantidad vendida
dd/mm/aaaa]]+#REF!</f>
        <v>#N/A</v>
      </c>
      <c r="U141" s="93" t="e">
        <f>Tabla1[[#This Row],[Existencia
dd/mm/aaaa2]]+#REF!</f>
        <v>#N/A</v>
      </c>
    </row>
    <row r="142" spans="1:21" s="69" customFormat="1" ht="14.45" hidden="1" customHeight="1" x14ac:dyDescent="0.25">
      <c r="A142" s="99"/>
      <c r="B142" s="94" t="s">
        <v>311</v>
      </c>
      <c r="C142" s="94" t="s">
        <v>977</v>
      </c>
      <c r="D142" s="91" t="s">
        <v>32</v>
      </c>
      <c r="E142" s="212">
        <v>4</v>
      </c>
      <c r="F142" s="127">
        <f>256.12+150</f>
        <v>406.12</v>
      </c>
      <c r="G142" s="92">
        <f>Tabla1[[#This Row],[Precio U. Costo]]*1.05</f>
        <v>426.42600000000004</v>
      </c>
      <c r="H142" s="92">
        <f>Tabla1[[#This Row],[Precio U. Costo]]*1.08</f>
        <v>438.60960000000006</v>
      </c>
      <c r="I142" s="92">
        <f>Tabla1[[#This Row],[Precio U. Costo]]*1.1</f>
        <v>446.73200000000003</v>
      </c>
      <c r="J142" s="92">
        <f>Tabla1[[#This Row],[Precio U. Costo]]*1.15</f>
        <v>467.03799999999995</v>
      </c>
      <c r="K142" s="92">
        <f>Tabla1[[#This Row],[Precio U. Costo]]*1.2</f>
        <v>487.34399999999999</v>
      </c>
      <c r="L142" s="92">
        <f>Tabla1[[#This Row],[Precio U. Costo]]*1.25</f>
        <v>507.65</v>
      </c>
      <c r="M142" s="92">
        <f>Tabla1[[#This Row],[Precio U. Costo]]*1.3</f>
        <v>527.95600000000002</v>
      </c>
      <c r="N142" s="92">
        <f>Tabla1[[#This Row],[Precio U. Costo]]*1.35</f>
        <v>548.26200000000006</v>
      </c>
      <c r="O142" s="92">
        <f>Tabla1[[#This Row],[Precio U. Costo]]*1.4</f>
        <v>568.56799999999998</v>
      </c>
      <c r="P142" s="92">
        <f>Tabla1[[#This Row],[Precio U. Costo]]*1.45</f>
        <v>588.87400000000002</v>
      </c>
      <c r="Q142" s="92">
        <f>Tabla1[[#This Row],[Precio U. Costo]]*1.5</f>
        <v>609.18000000000006</v>
      </c>
      <c r="R142" s="100" t="e">
        <f>VLOOKUP(Tabla1[[#This Row],[Item]],Tabla13[],6,)</f>
        <v>#N/A</v>
      </c>
      <c r="S142" s="93" t="e">
        <f>Tabla1[[#This Row],[Cantidad en Existencia registradas]]-Tabla1[[#This Row],[Cantidad vendida
dd/mm/aaaa]]</f>
        <v>#N/A</v>
      </c>
      <c r="T142" s="93" t="e">
        <f>Tabla1[[#This Row],[Cantidad vendida
dd/mm/aaaa]]+#REF!</f>
        <v>#N/A</v>
      </c>
      <c r="U142" s="93" t="e">
        <f>Tabla1[[#This Row],[Existencia
dd/mm/aaaa2]]+#REF!</f>
        <v>#N/A</v>
      </c>
    </row>
    <row r="143" spans="1:21" s="69" customFormat="1" ht="14.45" hidden="1" customHeight="1" x14ac:dyDescent="0.25">
      <c r="A143" s="99" t="s">
        <v>580</v>
      </c>
      <c r="B143" s="94" t="s">
        <v>311</v>
      </c>
      <c r="C143" s="94" t="s">
        <v>216</v>
      </c>
      <c r="D143" s="91" t="s">
        <v>32</v>
      </c>
      <c r="E143" s="212">
        <v>1</v>
      </c>
      <c r="F143" s="234">
        <v>815.48</v>
      </c>
      <c r="G143" s="92">
        <f>Tabla1[[#This Row],[Precio U. Costo]]*1.05</f>
        <v>856.25400000000002</v>
      </c>
      <c r="H143" s="92">
        <f>Tabla1[[#This Row],[Precio U. Costo]]*1.08</f>
        <v>880.71840000000009</v>
      </c>
      <c r="I143" s="92">
        <f>Tabla1[[#This Row],[Precio U. Costo]]*1.1</f>
        <v>897.02800000000013</v>
      </c>
      <c r="J143" s="92">
        <f>Tabla1[[#This Row],[Precio U. Costo]]*1.15</f>
        <v>937.80199999999991</v>
      </c>
      <c r="K143" s="92">
        <f>Tabla1[[#This Row],[Precio U. Costo]]*1.2</f>
        <v>978.57600000000002</v>
      </c>
      <c r="L143" s="92">
        <f>Tabla1[[#This Row],[Precio U. Costo]]*1.25</f>
        <v>1019.35</v>
      </c>
      <c r="M143" s="92">
        <f>Tabla1[[#This Row],[Precio U. Costo]]*1.3</f>
        <v>1060.124</v>
      </c>
      <c r="N143" s="92">
        <f>Tabla1[[#This Row],[Precio U. Costo]]*1.35</f>
        <v>1100.8980000000001</v>
      </c>
      <c r="O143" s="92">
        <f>Tabla1[[#This Row],[Precio U. Costo]]*1.4</f>
        <v>1141.672</v>
      </c>
      <c r="P143" s="92">
        <f>Tabla1[[#This Row],[Precio U. Costo]]*1.45</f>
        <v>1182.4459999999999</v>
      </c>
      <c r="Q143" s="92">
        <f>Tabla1[[#This Row],[Precio U. Costo]]*1.5</f>
        <v>1223.22</v>
      </c>
      <c r="R143" s="100" t="e">
        <f>VLOOKUP(Tabla1[[#This Row],[Item]],Tabla13[],6,)</f>
        <v>#N/A</v>
      </c>
      <c r="S143" s="93" t="e">
        <f>Tabla1[[#This Row],[Cantidad en Existencia registradas]]-Tabla1[[#This Row],[Cantidad vendida
dd/mm/aaaa]]</f>
        <v>#N/A</v>
      </c>
      <c r="T143" s="93" t="e">
        <f>Tabla1[[#This Row],[Cantidad vendida
dd/mm/aaaa]]+#REF!</f>
        <v>#N/A</v>
      </c>
      <c r="U143" s="93" t="e">
        <f>Tabla1[[#This Row],[Existencia
dd/mm/aaaa2]]+#REF!</f>
        <v>#N/A</v>
      </c>
    </row>
    <row r="144" spans="1:21" s="69" customFormat="1" ht="14.45" hidden="1" customHeight="1" x14ac:dyDescent="0.25">
      <c r="A144" s="99" t="s">
        <v>579</v>
      </c>
      <c r="B144" s="94" t="s">
        <v>311</v>
      </c>
      <c r="C144" s="94" t="s">
        <v>215</v>
      </c>
      <c r="D144" s="91" t="s">
        <v>32</v>
      </c>
      <c r="E144" s="222">
        <v>0</v>
      </c>
      <c r="F144" s="127">
        <f>246.4*1.3</f>
        <v>320.32</v>
      </c>
      <c r="G144" s="92">
        <f>Tabla1[[#This Row],[Precio U. Costo]]*1.05</f>
        <v>336.33600000000001</v>
      </c>
      <c r="H144" s="92">
        <f>Tabla1[[#This Row],[Precio U. Costo]]*1.08</f>
        <v>345.94560000000001</v>
      </c>
      <c r="I144" s="92">
        <f>Tabla1[[#This Row],[Precio U. Costo]]*1.1</f>
        <v>352.35200000000003</v>
      </c>
      <c r="J144" s="92">
        <f>Tabla1[[#This Row],[Precio U. Costo]]*1.15</f>
        <v>368.36799999999994</v>
      </c>
      <c r="K144" s="92">
        <f>Tabla1[[#This Row],[Precio U. Costo]]*1.2</f>
        <v>384.38399999999996</v>
      </c>
      <c r="L144" s="92">
        <f>Tabla1[[#This Row],[Precio U. Costo]]*1.25</f>
        <v>400.4</v>
      </c>
      <c r="M144" s="92">
        <f>Tabla1[[#This Row],[Precio U. Costo]]*1.3</f>
        <v>416.416</v>
      </c>
      <c r="N144" s="92">
        <f>Tabla1[[#This Row],[Precio U. Costo]]*1.35</f>
        <v>432.43200000000002</v>
      </c>
      <c r="O144" s="92">
        <f>Tabla1[[#This Row],[Precio U. Costo]]*1.4</f>
        <v>448.44799999999998</v>
      </c>
      <c r="P144" s="92">
        <f>Tabla1[[#This Row],[Precio U. Costo]]*1.45</f>
        <v>464.464</v>
      </c>
      <c r="Q144" s="92">
        <f>Tabla1[[#This Row],[Precio U. Costo]]*1.5</f>
        <v>480.48</v>
      </c>
      <c r="R144" s="100" t="e">
        <f>VLOOKUP(Tabla1[[#This Row],[Item]],Tabla13[],6,)</f>
        <v>#N/A</v>
      </c>
      <c r="S144" s="93" t="e">
        <f>Tabla1[[#This Row],[Cantidad en Existencia registradas]]-Tabla1[[#This Row],[Cantidad vendida
dd/mm/aaaa]]</f>
        <v>#N/A</v>
      </c>
      <c r="T144" s="93" t="e">
        <f>Tabla1[[#This Row],[Cantidad vendida
dd/mm/aaaa]]+#REF!</f>
        <v>#N/A</v>
      </c>
      <c r="U144" s="93" t="e">
        <f>Tabla1[[#This Row],[Existencia
dd/mm/aaaa2]]+#REF!</f>
        <v>#N/A</v>
      </c>
    </row>
    <row r="145" spans="1:21" s="69" customFormat="1" ht="14.45" hidden="1" customHeight="1" x14ac:dyDescent="0.25">
      <c r="A145" s="99" t="s">
        <v>578</v>
      </c>
      <c r="B145" s="94" t="s">
        <v>311</v>
      </c>
      <c r="C145" s="94" t="s">
        <v>798</v>
      </c>
      <c r="D145" s="91" t="s">
        <v>32</v>
      </c>
      <c r="E145" s="212">
        <v>0</v>
      </c>
      <c r="F145" s="234">
        <v>692.47</v>
      </c>
      <c r="G145" s="92">
        <f>Tabla1[[#This Row],[Precio U. Costo]]*1.05</f>
        <v>727.09350000000006</v>
      </c>
      <c r="H145" s="92">
        <f>Tabla1[[#This Row],[Precio U. Costo]]*1.08</f>
        <v>747.86760000000004</v>
      </c>
      <c r="I145" s="92">
        <f>Tabla1[[#This Row],[Precio U. Costo]]*1.1</f>
        <v>761.7170000000001</v>
      </c>
      <c r="J145" s="92">
        <f>Tabla1[[#This Row],[Precio U. Costo]]*1.15</f>
        <v>796.34050000000002</v>
      </c>
      <c r="K145" s="92">
        <f>Tabla1[[#This Row],[Precio U. Costo]]*1.2</f>
        <v>830.96400000000006</v>
      </c>
      <c r="L145" s="92">
        <f>Tabla1[[#This Row],[Precio U. Costo]]*1.25</f>
        <v>865.58750000000009</v>
      </c>
      <c r="M145" s="92">
        <f>Tabla1[[#This Row],[Precio U. Costo]]*1.3</f>
        <v>900.21100000000001</v>
      </c>
      <c r="N145" s="92">
        <f>Tabla1[[#This Row],[Precio U. Costo]]*1.35</f>
        <v>934.83450000000005</v>
      </c>
      <c r="O145" s="92">
        <f>Tabla1[[#This Row],[Precio U. Costo]]*1.4</f>
        <v>969.45799999999997</v>
      </c>
      <c r="P145" s="92">
        <f>Tabla1[[#This Row],[Precio U. Costo]]*1.45</f>
        <v>1004.0815</v>
      </c>
      <c r="Q145" s="92">
        <f>Tabla1[[#This Row],[Precio U. Costo]]*1.5</f>
        <v>1038.7049999999999</v>
      </c>
      <c r="R145" s="100" t="e">
        <f>VLOOKUP(Tabla1[[#This Row],[Item]],Tabla13[],6,)</f>
        <v>#N/A</v>
      </c>
      <c r="S145" s="93" t="e">
        <f>Tabla1[[#This Row],[Cantidad en Existencia registradas]]-Tabla1[[#This Row],[Cantidad vendida
dd/mm/aaaa]]</f>
        <v>#N/A</v>
      </c>
      <c r="T145" s="93" t="e">
        <f>Tabla1[[#This Row],[Cantidad vendida
dd/mm/aaaa]]+#REF!</f>
        <v>#N/A</v>
      </c>
      <c r="U145" s="93" t="e">
        <f>Tabla1[[#This Row],[Existencia
dd/mm/aaaa2]]+#REF!</f>
        <v>#N/A</v>
      </c>
    </row>
    <row r="146" spans="1:21" s="69" customFormat="1" ht="14.45" hidden="1" customHeight="1" x14ac:dyDescent="0.25">
      <c r="A146" s="141"/>
      <c r="B146" s="93" t="s">
        <v>311</v>
      </c>
      <c r="C146" s="154" t="s">
        <v>975</v>
      </c>
      <c r="D146" s="93" t="s">
        <v>32</v>
      </c>
      <c r="E146" s="69">
        <v>1</v>
      </c>
      <c r="F146" s="151">
        <v>775.65</v>
      </c>
      <c r="G146" s="207">
        <f>Tabla1[[#This Row],[Precio U. Costo]]*1.05</f>
        <v>814.4325</v>
      </c>
      <c r="H146" s="207">
        <f>Tabla1[[#This Row],[Precio U. Costo]]*1.08</f>
        <v>837.702</v>
      </c>
      <c r="I146" s="207">
        <f>Tabla1[[#This Row],[Precio U. Costo]]*1.1</f>
        <v>853.21500000000003</v>
      </c>
      <c r="J146" s="207">
        <f>Tabla1[[#This Row],[Precio U. Costo]]*1.15</f>
        <v>891.99749999999995</v>
      </c>
      <c r="K146" s="207">
        <f>Tabla1[[#This Row],[Precio U. Costo]]*1.2</f>
        <v>930.78</v>
      </c>
      <c r="L146" s="207">
        <f>Tabla1[[#This Row],[Precio U. Costo]]*1.25</f>
        <v>969.5625</v>
      </c>
      <c r="M146" s="150">
        <f>Tabla1[[#This Row],[Precio U. Costo]]*1.3</f>
        <v>1008.345</v>
      </c>
      <c r="N146" s="150">
        <f>Tabla1[[#This Row],[Precio U. Costo]]*1.35</f>
        <v>1047.1275000000001</v>
      </c>
      <c r="O146" s="150">
        <f>Tabla1[[#This Row],[Precio U. Costo]]*1.4</f>
        <v>1085.9099999999999</v>
      </c>
      <c r="P146" s="207">
        <f>Tabla1[[#This Row],[Precio U. Costo]]*1.45</f>
        <v>1124.6924999999999</v>
      </c>
      <c r="Q146" s="207">
        <f>Tabla1[[#This Row],[Precio U. Costo]]*1.5</f>
        <v>1163.4749999999999</v>
      </c>
      <c r="R146" s="100" t="e">
        <f>VLOOKUP(Tabla1[[#This Row],[Item]],Tabla13[],6,)</f>
        <v>#N/A</v>
      </c>
      <c r="S146" s="140" t="e">
        <f>Tabla1[[#This Row],[Cantidad en Existencia registradas]]-Tabla1[[#This Row],[Cantidad vendida
dd/mm/aaaa]]</f>
        <v>#N/A</v>
      </c>
      <c r="T146" s="153" t="e">
        <f>Tabla1[[#This Row],[Cantidad vendida
dd/mm/aaaa]]+#REF!</f>
        <v>#N/A</v>
      </c>
      <c r="U146" s="153" t="e">
        <f>Tabla1[[#This Row],[Existencia
dd/mm/aaaa2]]+#REF!</f>
        <v>#N/A</v>
      </c>
    </row>
    <row r="147" spans="1:21" s="69" customFormat="1" ht="14.45" hidden="1" customHeight="1" x14ac:dyDescent="0.25">
      <c r="A147" s="99" t="s">
        <v>533</v>
      </c>
      <c r="B147" s="94" t="s">
        <v>1</v>
      </c>
      <c r="C147" s="94" t="s">
        <v>112</v>
      </c>
      <c r="D147" s="91" t="s">
        <v>32</v>
      </c>
      <c r="E147" s="241">
        <v>352</v>
      </c>
      <c r="F147" s="219">
        <v>5.37</v>
      </c>
      <c r="G147" s="92">
        <f>Tabla1[[#This Row],[Precio U. Costo]]*1.05</f>
        <v>5.6385000000000005</v>
      </c>
      <c r="H147" s="92">
        <f>Tabla1[[#This Row],[Precio U. Costo]]*1.08</f>
        <v>5.7996000000000008</v>
      </c>
      <c r="I147" s="92">
        <f>Tabla1[[#This Row],[Precio U. Costo]]*1.1</f>
        <v>5.9070000000000009</v>
      </c>
      <c r="J147" s="92">
        <f>Tabla1[[#This Row],[Precio U. Costo]]*1.15</f>
        <v>6.1754999999999995</v>
      </c>
      <c r="K147" s="92">
        <f>Tabla1[[#This Row],[Precio U. Costo]]*1.2</f>
        <v>6.444</v>
      </c>
      <c r="L147" s="92">
        <f>Tabla1[[#This Row],[Precio U. Costo]]*1.25</f>
        <v>6.7125000000000004</v>
      </c>
      <c r="M147" s="92">
        <f>Tabla1[[#This Row],[Precio U. Costo]]*1.3</f>
        <v>6.9810000000000008</v>
      </c>
      <c r="N147" s="92">
        <f>Tabla1[[#This Row],[Precio U. Costo]]*1.35</f>
        <v>7.2495000000000003</v>
      </c>
      <c r="O147" s="92">
        <f>Tabla1[[#This Row],[Precio U. Costo]]*1.4</f>
        <v>7.5179999999999998</v>
      </c>
      <c r="P147" s="92">
        <f>Tabla1[[#This Row],[Precio U. Costo]]*1.45</f>
        <v>7.7865000000000002</v>
      </c>
      <c r="Q147" s="92">
        <f>Tabla1[[#This Row],[Precio U. Costo]]*1.5</f>
        <v>8.0549999999999997</v>
      </c>
      <c r="R147" s="100" t="e">
        <f>VLOOKUP(Tabla1[[#This Row],[Item]],Tabla13[],6,)</f>
        <v>#N/A</v>
      </c>
      <c r="S147" s="93" t="e">
        <f>Tabla1[[#This Row],[Cantidad en Existencia registradas]]-Tabla1[[#This Row],[Cantidad vendida
dd/mm/aaaa]]</f>
        <v>#N/A</v>
      </c>
      <c r="T147" s="93" t="e">
        <f>Tabla1[[#This Row],[Cantidad vendida
dd/mm/aaaa]]+#REF!</f>
        <v>#N/A</v>
      </c>
      <c r="U147" s="93" t="e">
        <f>Tabla1[[#This Row],[Existencia
dd/mm/aaaa2]]+#REF!</f>
        <v>#N/A</v>
      </c>
    </row>
    <row r="148" spans="1:21" s="69" customFormat="1" ht="14.45" hidden="1" customHeight="1" x14ac:dyDescent="0.25">
      <c r="A148" s="99" t="s">
        <v>532</v>
      </c>
      <c r="B148" s="94" t="s">
        <v>1</v>
      </c>
      <c r="C148" s="94" t="s">
        <v>108</v>
      </c>
      <c r="D148" s="91" t="s">
        <v>32</v>
      </c>
      <c r="E148" s="241">
        <v>515</v>
      </c>
      <c r="F148" s="237">
        <v>7</v>
      </c>
      <c r="G148" s="92">
        <f>Tabla1[[#This Row],[Precio U. Costo]]*1.05</f>
        <v>7.3500000000000005</v>
      </c>
      <c r="H148" s="92">
        <f>Tabla1[[#This Row],[Precio U. Costo]]*1.08</f>
        <v>7.5600000000000005</v>
      </c>
      <c r="I148" s="92">
        <f>Tabla1[[#This Row],[Precio U. Costo]]*1.1</f>
        <v>7.7000000000000011</v>
      </c>
      <c r="J148" s="92">
        <f>Tabla1[[#This Row],[Precio U. Costo]]*1.15</f>
        <v>8.0499999999999989</v>
      </c>
      <c r="K148" s="92">
        <f>Tabla1[[#This Row],[Precio U. Costo]]*1.2</f>
        <v>8.4</v>
      </c>
      <c r="L148" s="92">
        <f>Tabla1[[#This Row],[Precio U. Costo]]*1.25</f>
        <v>8.75</v>
      </c>
      <c r="M148" s="92">
        <f>Tabla1[[#This Row],[Precio U. Costo]]*1.3</f>
        <v>9.1</v>
      </c>
      <c r="N148" s="92">
        <f>Tabla1[[#This Row],[Precio U. Costo]]*1.35</f>
        <v>9.4500000000000011</v>
      </c>
      <c r="O148" s="92">
        <f>Tabla1[[#This Row],[Precio U. Costo]]*1.4</f>
        <v>9.7999999999999989</v>
      </c>
      <c r="P148" s="92">
        <f>Tabla1[[#This Row],[Precio U. Costo]]*1.45</f>
        <v>10.15</v>
      </c>
      <c r="Q148" s="92">
        <f>Tabla1[[#This Row],[Precio U. Costo]]*1.5</f>
        <v>10.5</v>
      </c>
      <c r="R148" s="100" t="e">
        <f>VLOOKUP(Tabla1[[#This Row],[Item]],Tabla13[],6,)</f>
        <v>#N/A</v>
      </c>
      <c r="S148" s="93" t="e">
        <f>Tabla1[[#This Row],[Cantidad en Existencia registradas]]-Tabla1[[#This Row],[Cantidad vendida
dd/mm/aaaa]]</f>
        <v>#N/A</v>
      </c>
      <c r="T148" s="93" t="e">
        <f>Tabla1[[#This Row],[Cantidad vendida
dd/mm/aaaa]]+#REF!</f>
        <v>#N/A</v>
      </c>
      <c r="U148" s="93" t="e">
        <f>Tabla1[[#This Row],[Existencia
dd/mm/aaaa2]]+#REF!</f>
        <v>#N/A</v>
      </c>
    </row>
    <row r="149" spans="1:21" s="69" customFormat="1" ht="14.45" hidden="1" customHeight="1" x14ac:dyDescent="0.25">
      <c r="A149" s="99" t="s">
        <v>531</v>
      </c>
      <c r="B149" s="94" t="s">
        <v>1</v>
      </c>
      <c r="C149" s="94" t="s">
        <v>110</v>
      </c>
      <c r="D149" s="91" t="s">
        <v>32</v>
      </c>
      <c r="E149" s="241">
        <v>30</v>
      </c>
      <c r="F149" s="231">
        <v>17</v>
      </c>
      <c r="G149" s="92">
        <f>Tabla1[[#This Row],[Precio U. Costo]]*1.05</f>
        <v>17.850000000000001</v>
      </c>
      <c r="H149" s="92">
        <f>Tabla1[[#This Row],[Precio U. Costo]]*1.08</f>
        <v>18.36</v>
      </c>
      <c r="I149" s="92">
        <f>Tabla1[[#This Row],[Precio U. Costo]]*1.1</f>
        <v>18.700000000000003</v>
      </c>
      <c r="J149" s="92">
        <f>Tabla1[[#This Row],[Precio U. Costo]]*1.15</f>
        <v>19.549999999999997</v>
      </c>
      <c r="K149" s="92">
        <f>Tabla1[[#This Row],[Precio U. Costo]]*1.2</f>
        <v>20.399999999999999</v>
      </c>
      <c r="L149" s="92">
        <f>Tabla1[[#This Row],[Precio U. Costo]]*1.25</f>
        <v>21.25</v>
      </c>
      <c r="M149" s="92">
        <f>Tabla1[[#This Row],[Precio U. Costo]]*1.3</f>
        <v>22.1</v>
      </c>
      <c r="N149" s="92">
        <f>Tabla1[[#This Row],[Precio U. Costo]]*1.35</f>
        <v>22.950000000000003</v>
      </c>
      <c r="O149" s="92">
        <f>Tabla1[[#This Row],[Precio U. Costo]]*1.4</f>
        <v>23.799999999999997</v>
      </c>
      <c r="P149" s="92">
        <f>Tabla1[[#This Row],[Precio U. Costo]]*1.45</f>
        <v>24.65</v>
      </c>
      <c r="Q149" s="92">
        <f>Tabla1[[#This Row],[Precio U. Costo]]*1.5</f>
        <v>25.5</v>
      </c>
      <c r="R149" s="100" t="e">
        <f>VLOOKUP(Tabla1[[#This Row],[Item]],Tabla13[],6,)</f>
        <v>#N/A</v>
      </c>
      <c r="S149" s="93" t="e">
        <f>Tabla1[[#This Row],[Cantidad en Existencia registradas]]-Tabla1[[#This Row],[Cantidad vendida
dd/mm/aaaa]]</f>
        <v>#N/A</v>
      </c>
      <c r="T149" s="93" t="e">
        <f>Tabla1[[#This Row],[Cantidad vendida
dd/mm/aaaa]]+#REF!</f>
        <v>#N/A</v>
      </c>
      <c r="U149" s="93" t="e">
        <f>Tabla1[[#This Row],[Existencia
dd/mm/aaaa2]]+#REF!</f>
        <v>#N/A</v>
      </c>
    </row>
    <row r="150" spans="1:21" s="69" customFormat="1" ht="14.45" hidden="1" customHeight="1" x14ac:dyDescent="0.25">
      <c r="A150" s="99" t="s">
        <v>530</v>
      </c>
      <c r="B150" s="94" t="s">
        <v>1</v>
      </c>
      <c r="C150" s="94" t="s">
        <v>111</v>
      </c>
      <c r="D150" s="91" t="s">
        <v>32</v>
      </c>
      <c r="E150" s="241">
        <v>30</v>
      </c>
      <c r="F150" s="231">
        <v>35.43</v>
      </c>
      <c r="G150" s="92">
        <f>Tabla1[[#This Row],[Precio U. Costo]]*1.05</f>
        <v>37.201500000000003</v>
      </c>
      <c r="H150" s="92">
        <f>Tabla1[[#This Row],[Precio U. Costo]]*1.08</f>
        <v>38.264400000000002</v>
      </c>
      <c r="I150" s="92">
        <f>Tabla1[[#This Row],[Precio U. Costo]]*1.1</f>
        <v>38.973000000000006</v>
      </c>
      <c r="J150" s="92">
        <f>Tabla1[[#This Row],[Precio U. Costo]]*1.15</f>
        <v>40.744499999999995</v>
      </c>
      <c r="K150" s="92">
        <f>Tabla1[[#This Row],[Precio U. Costo]]*1.2</f>
        <v>42.515999999999998</v>
      </c>
      <c r="L150" s="92">
        <f>Tabla1[[#This Row],[Precio U. Costo]]*1.25</f>
        <v>44.287500000000001</v>
      </c>
      <c r="M150" s="92">
        <f>Tabla1[[#This Row],[Precio U. Costo]]*1.3</f>
        <v>46.059000000000005</v>
      </c>
      <c r="N150" s="92">
        <f>Tabla1[[#This Row],[Precio U. Costo]]*1.35</f>
        <v>47.830500000000001</v>
      </c>
      <c r="O150" s="92">
        <f>Tabla1[[#This Row],[Precio U. Costo]]*1.4</f>
        <v>49.601999999999997</v>
      </c>
      <c r="P150" s="92">
        <f>Tabla1[[#This Row],[Precio U. Costo]]*1.45</f>
        <v>51.3735</v>
      </c>
      <c r="Q150" s="92">
        <f>Tabla1[[#This Row],[Precio U. Costo]]*1.5</f>
        <v>53.144999999999996</v>
      </c>
      <c r="R150" s="100" t="e">
        <f>VLOOKUP(Tabla1[[#This Row],[Item]],Tabla13[],6,)</f>
        <v>#N/A</v>
      </c>
      <c r="S150" s="93" t="e">
        <f>Tabla1[[#This Row],[Cantidad en Existencia registradas]]-Tabla1[[#This Row],[Cantidad vendida
dd/mm/aaaa]]</f>
        <v>#N/A</v>
      </c>
      <c r="T150" s="93" t="e">
        <f>Tabla1[[#This Row],[Cantidad vendida
dd/mm/aaaa]]+#REF!</f>
        <v>#N/A</v>
      </c>
      <c r="U150" s="93" t="e">
        <f>Tabla1[[#This Row],[Existencia
dd/mm/aaaa2]]+#REF!</f>
        <v>#N/A</v>
      </c>
    </row>
    <row r="151" spans="1:21" s="69" customFormat="1" ht="14.45" hidden="1" customHeight="1" x14ac:dyDescent="0.25">
      <c r="A151" s="99" t="s">
        <v>731</v>
      </c>
      <c r="B151" s="94" t="s">
        <v>186</v>
      </c>
      <c r="C151" s="91" t="s">
        <v>183</v>
      </c>
      <c r="D151" s="91" t="s">
        <v>32</v>
      </c>
      <c r="E151" s="212">
        <v>0</v>
      </c>
      <c r="F151" s="127">
        <v>2.56</v>
      </c>
      <c r="G151" s="92">
        <f>Tabla1[[#This Row],[Precio U. Costo]]*1.05</f>
        <v>2.6880000000000002</v>
      </c>
      <c r="H151" s="92">
        <f>Tabla1[[#This Row],[Precio U. Costo]]*1.08</f>
        <v>2.7648000000000001</v>
      </c>
      <c r="I151" s="92">
        <f>Tabla1[[#This Row],[Precio U. Costo]]*1.1</f>
        <v>2.8160000000000003</v>
      </c>
      <c r="J151" s="92">
        <f>Tabla1[[#This Row],[Precio U. Costo]]*1.15</f>
        <v>2.944</v>
      </c>
      <c r="K151" s="92">
        <f>Tabla1[[#This Row],[Precio U. Costo]]*1.2</f>
        <v>3.0720000000000001</v>
      </c>
      <c r="L151" s="92">
        <f>Tabla1[[#This Row],[Precio U. Costo]]*1.25</f>
        <v>3.2</v>
      </c>
      <c r="M151" s="92">
        <f>Tabla1[[#This Row],[Precio U. Costo]]*1.3</f>
        <v>3.3280000000000003</v>
      </c>
      <c r="N151" s="92">
        <f>Tabla1[[#This Row],[Precio U. Costo]]*1.35</f>
        <v>3.4560000000000004</v>
      </c>
      <c r="O151" s="92">
        <f>Tabla1[[#This Row],[Precio U. Costo]]*1.4</f>
        <v>3.5839999999999996</v>
      </c>
      <c r="P151" s="92">
        <f>Tabla1[[#This Row],[Precio U. Costo]]*1.45</f>
        <v>3.7119999999999997</v>
      </c>
      <c r="Q151" s="92">
        <f>Tabla1[[#This Row],[Precio U. Costo]]*1.5</f>
        <v>3.84</v>
      </c>
      <c r="R151" s="100" t="e">
        <f>VLOOKUP(Tabla1[[#This Row],[Item]],Tabla13[],6,)</f>
        <v>#N/A</v>
      </c>
      <c r="S151" s="93" t="e">
        <f>Tabla1[[#This Row],[Cantidad en Existencia registradas]]-Tabla1[[#This Row],[Cantidad vendida
dd/mm/aaaa]]</f>
        <v>#N/A</v>
      </c>
      <c r="T151" s="93" t="e">
        <f>Tabla1[[#This Row],[Cantidad vendida
dd/mm/aaaa]]+#REF!</f>
        <v>#N/A</v>
      </c>
      <c r="U151" s="93" t="e">
        <f>Tabla1[[#This Row],[Existencia
dd/mm/aaaa2]]+#REF!</f>
        <v>#N/A</v>
      </c>
    </row>
    <row r="152" spans="1:21" s="69" customFormat="1" ht="14.45" hidden="1" customHeight="1" x14ac:dyDescent="0.25">
      <c r="A152" s="99" t="s">
        <v>730</v>
      </c>
      <c r="B152" s="94" t="s">
        <v>186</v>
      </c>
      <c r="C152" s="91" t="s">
        <v>182</v>
      </c>
      <c r="D152" s="91" t="s">
        <v>32</v>
      </c>
      <c r="E152" s="241">
        <v>5437</v>
      </c>
      <c r="F152" s="127">
        <f>3*1.2</f>
        <v>3.5999999999999996</v>
      </c>
      <c r="G152" s="92">
        <f>Tabla1[[#This Row],[Precio U. Costo]]*1.05</f>
        <v>3.78</v>
      </c>
      <c r="H152" s="92">
        <f>Tabla1[[#This Row],[Precio U. Costo]]*1.08</f>
        <v>3.8879999999999999</v>
      </c>
      <c r="I152" s="92">
        <f>Tabla1[[#This Row],[Precio U. Costo]]*1.1</f>
        <v>3.96</v>
      </c>
      <c r="J152" s="92">
        <f>Tabla1[[#This Row],[Precio U. Costo]]*1.15</f>
        <v>4.1399999999999997</v>
      </c>
      <c r="K152" s="92">
        <f>Tabla1[[#This Row],[Precio U. Costo]]*1.2</f>
        <v>4.3199999999999994</v>
      </c>
      <c r="L152" s="92">
        <f>Tabla1[[#This Row],[Precio U. Costo]]*1.25</f>
        <v>4.5</v>
      </c>
      <c r="M152" s="92">
        <f>Tabla1[[#This Row],[Precio U. Costo]]*1.3</f>
        <v>4.68</v>
      </c>
      <c r="N152" s="92">
        <f>Tabla1[[#This Row],[Precio U. Costo]]*1.35</f>
        <v>4.8599999999999994</v>
      </c>
      <c r="O152" s="92">
        <f>Tabla1[[#This Row],[Precio U. Costo]]*1.4</f>
        <v>5.0399999999999991</v>
      </c>
      <c r="P152" s="92">
        <f>Tabla1[[#This Row],[Precio U. Costo]]*1.45</f>
        <v>5.22</v>
      </c>
      <c r="Q152" s="92">
        <f>Tabla1[[#This Row],[Precio U. Costo]]*1.5</f>
        <v>5.3999999999999995</v>
      </c>
      <c r="R152" s="100" t="e">
        <f>VLOOKUP(Tabla1[[#This Row],[Item]],Tabla13[],6,)</f>
        <v>#N/A</v>
      </c>
      <c r="S152" s="93" t="e">
        <f>Tabla1[[#This Row],[Cantidad en Existencia registradas]]-Tabla1[[#This Row],[Cantidad vendida
dd/mm/aaaa]]</f>
        <v>#N/A</v>
      </c>
      <c r="T152" s="93" t="e">
        <f>Tabla1[[#This Row],[Cantidad vendida
dd/mm/aaaa]]+#REF!</f>
        <v>#N/A</v>
      </c>
      <c r="U152" s="93" t="e">
        <f>Tabla1[[#This Row],[Existencia
dd/mm/aaaa2]]+#REF!</f>
        <v>#N/A</v>
      </c>
    </row>
    <row r="153" spans="1:21" s="69" customFormat="1" ht="14.45" hidden="1" customHeight="1" x14ac:dyDescent="0.25">
      <c r="A153" s="99" t="s">
        <v>726</v>
      </c>
      <c r="B153" s="94" t="s">
        <v>186</v>
      </c>
      <c r="C153" s="91" t="s">
        <v>299</v>
      </c>
      <c r="D153" s="91" t="s">
        <v>32</v>
      </c>
      <c r="E153" s="241">
        <v>509</v>
      </c>
      <c r="F153" s="127">
        <f>2.12*1.25</f>
        <v>2.6500000000000004</v>
      </c>
      <c r="G153" s="92">
        <f>Tabla1[[#This Row],[Precio U. Costo]]*1.05</f>
        <v>2.7825000000000006</v>
      </c>
      <c r="H153" s="92">
        <f>Tabla1[[#This Row],[Precio U. Costo]]*1.08</f>
        <v>2.8620000000000005</v>
      </c>
      <c r="I153" s="92">
        <f>Tabla1[[#This Row],[Precio U. Costo]]*1.1</f>
        <v>2.9150000000000005</v>
      </c>
      <c r="J153" s="92">
        <f>Tabla1[[#This Row],[Precio U. Costo]]*1.15</f>
        <v>3.0475000000000003</v>
      </c>
      <c r="K153" s="92">
        <f>Tabla1[[#This Row],[Precio U. Costo]]*1.2</f>
        <v>3.18</v>
      </c>
      <c r="L153" s="92">
        <f>Tabla1[[#This Row],[Precio U. Costo]]*1.25</f>
        <v>3.3125000000000004</v>
      </c>
      <c r="M153" s="92">
        <f>Tabla1[[#This Row],[Precio U. Costo]]*1.3</f>
        <v>3.4450000000000007</v>
      </c>
      <c r="N153" s="92">
        <f>Tabla1[[#This Row],[Precio U. Costo]]*1.35</f>
        <v>3.5775000000000006</v>
      </c>
      <c r="O153" s="92">
        <f>Tabla1[[#This Row],[Precio U. Costo]]*1.4</f>
        <v>3.7100000000000004</v>
      </c>
      <c r="P153" s="92">
        <f>Tabla1[[#This Row],[Precio U. Costo]]*1.45</f>
        <v>3.8425000000000002</v>
      </c>
      <c r="Q153" s="92">
        <f>Tabla1[[#This Row],[Precio U. Costo]]*1.5</f>
        <v>3.9750000000000005</v>
      </c>
      <c r="R153" s="100" t="e">
        <f>VLOOKUP(Tabla1[[#This Row],[Item]],Tabla13[],6,)</f>
        <v>#N/A</v>
      </c>
      <c r="S153" s="93" t="e">
        <f>Tabla1[[#This Row],[Cantidad en Existencia registradas]]-Tabla1[[#This Row],[Cantidad vendida
dd/mm/aaaa]]</f>
        <v>#N/A</v>
      </c>
      <c r="T153" s="93" t="e">
        <f>Tabla1[[#This Row],[Cantidad vendida
dd/mm/aaaa]]+#REF!</f>
        <v>#N/A</v>
      </c>
      <c r="U153" s="93" t="e">
        <f>Tabla1[[#This Row],[Existencia
dd/mm/aaaa2]]+#REF!</f>
        <v>#N/A</v>
      </c>
    </row>
    <row r="154" spans="1:21" s="69" customFormat="1" ht="14.45" hidden="1" customHeight="1" x14ac:dyDescent="0.25">
      <c r="A154" s="99" t="s">
        <v>433</v>
      </c>
      <c r="B154" s="94" t="s">
        <v>315</v>
      </c>
      <c r="C154" s="91" t="s">
        <v>17</v>
      </c>
      <c r="D154" s="91" t="s">
        <v>32</v>
      </c>
      <c r="E154" s="212">
        <v>1</v>
      </c>
      <c r="F154" s="132">
        <f>731.77*1.4</f>
        <v>1024.4779999999998</v>
      </c>
      <c r="G154" s="92">
        <f>Tabla1[[#This Row],[Precio U. Costo]]*1.05</f>
        <v>1075.7018999999998</v>
      </c>
      <c r="H154" s="92">
        <f>Tabla1[[#This Row],[Precio U. Costo]]*1.08</f>
        <v>1106.43624</v>
      </c>
      <c r="I154" s="92">
        <f>Tabla1[[#This Row],[Precio U. Costo]]*1.1</f>
        <v>1126.9258</v>
      </c>
      <c r="J154" s="92">
        <f>Tabla1[[#This Row],[Precio U. Costo]]*1.15</f>
        <v>1178.1496999999997</v>
      </c>
      <c r="K154" s="92">
        <f>Tabla1[[#This Row],[Precio U. Costo]]*1.2</f>
        <v>1229.3735999999997</v>
      </c>
      <c r="L154" s="92">
        <f>Tabla1[[#This Row],[Precio U. Costo]]*1.25</f>
        <v>1280.5974999999999</v>
      </c>
      <c r="M154" s="92">
        <f>Tabla1[[#This Row],[Precio U. Costo]]*1.3</f>
        <v>1331.8213999999998</v>
      </c>
      <c r="N154" s="92">
        <f>Tabla1[[#This Row],[Precio U. Costo]]*1.35</f>
        <v>1383.0452999999998</v>
      </c>
      <c r="O154" s="92">
        <f>Tabla1[[#This Row],[Precio U. Costo]]*1.4</f>
        <v>1434.2691999999997</v>
      </c>
      <c r="P154" s="92">
        <f>Tabla1[[#This Row],[Precio U. Costo]]*1.45</f>
        <v>1485.4930999999997</v>
      </c>
      <c r="Q154" s="92">
        <f>Tabla1[[#This Row],[Precio U. Costo]]*1.5</f>
        <v>1536.7169999999996</v>
      </c>
      <c r="R154" s="100" t="e">
        <f>VLOOKUP(Tabla1[[#This Row],[Item]],Tabla13[],6,)</f>
        <v>#N/A</v>
      </c>
      <c r="S154" s="93" t="e">
        <f>Tabla1[[#This Row],[Cantidad en Existencia registradas]]-Tabla1[[#This Row],[Cantidad vendida
dd/mm/aaaa]]</f>
        <v>#N/A</v>
      </c>
      <c r="T154" s="93" t="e">
        <f>Tabla1[[#This Row],[Cantidad vendida
dd/mm/aaaa]]+#REF!</f>
        <v>#N/A</v>
      </c>
      <c r="U154" s="93" t="e">
        <f>Tabla1[[#This Row],[Existencia
dd/mm/aaaa2]]+#REF!</f>
        <v>#N/A</v>
      </c>
    </row>
    <row r="155" spans="1:21" s="69" customFormat="1" ht="14.45" hidden="1" customHeight="1" x14ac:dyDescent="0.25">
      <c r="A155" s="99" t="s">
        <v>443</v>
      </c>
      <c r="B155" s="94" t="s">
        <v>312</v>
      </c>
      <c r="C155" s="94" t="s">
        <v>223</v>
      </c>
      <c r="D155" s="91" t="s">
        <v>32</v>
      </c>
      <c r="E155" s="212">
        <v>5</v>
      </c>
      <c r="F155" s="127">
        <v>4850</v>
      </c>
      <c r="G155" s="92">
        <f>Tabla1[[#This Row],[Precio U. Costo]]*1.05</f>
        <v>5092.5</v>
      </c>
      <c r="H155" s="92">
        <f>Tabla1[[#This Row],[Precio U. Costo]]*1.08</f>
        <v>5238</v>
      </c>
      <c r="I155" s="92">
        <f>Tabla1[[#This Row],[Precio U. Costo]]*1.1</f>
        <v>5335</v>
      </c>
      <c r="J155" s="92">
        <f>Tabla1[[#This Row],[Precio U. Costo]]*1.15</f>
        <v>5577.5</v>
      </c>
      <c r="K155" s="92">
        <f>Tabla1[[#This Row],[Precio U. Costo]]*1.2</f>
        <v>5820</v>
      </c>
      <c r="L155" s="92">
        <f>Tabla1[[#This Row],[Precio U. Costo]]*1.25</f>
        <v>6062.5</v>
      </c>
      <c r="M155" s="92">
        <f>Tabla1[[#This Row],[Precio U. Costo]]*1.3</f>
        <v>6305</v>
      </c>
      <c r="N155" s="92">
        <f>Tabla1[[#This Row],[Precio U. Costo]]*1.35</f>
        <v>6547.5</v>
      </c>
      <c r="O155" s="92">
        <f>Tabla1[[#This Row],[Precio U. Costo]]*1.4</f>
        <v>6790</v>
      </c>
      <c r="P155" s="92">
        <f>Tabla1[[#This Row],[Precio U. Costo]]*1.45</f>
        <v>7032.5</v>
      </c>
      <c r="Q155" s="92">
        <f>Tabla1[[#This Row],[Precio U. Costo]]*1.5</f>
        <v>7275</v>
      </c>
      <c r="R155" s="100" t="e">
        <f>VLOOKUP(Tabla1[[#This Row],[Item]],Tabla13[],6,)</f>
        <v>#N/A</v>
      </c>
      <c r="S155" s="93" t="e">
        <f>Tabla1[[#This Row],[Cantidad en Existencia registradas]]-Tabla1[[#This Row],[Cantidad vendida
dd/mm/aaaa]]</f>
        <v>#N/A</v>
      </c>
      <c r="T155" s="93" t="e">
        <f>Tabla1[[#This Row],[Cantidad vendida
dd/mm/aaaa]]+#REF!</f>
        <v>#N/A</v>
      </c>
      <c r="U155" s="93" t="e">
        <f>Tabla1[[#This Row],[Existencia
dd/mm/aaaa2]]+#REF!</f>
        <v>#N/A</v>
      </c>
    </row>
    <row r="156" spans="1:21" s="69" customFormat="1" ht="14.45" hidden="1" customHeight="1" x14ac:dyDescent="0.25">
      <c r="A156" s="99" t="s">
        <v>441</v>
      </c>
      <c r="B156" s="94" t="s">
        <v>312</v>
      </c>
      <c r="C156" s="94" t="s">
        <v>979</v>
      </c>
      <c r="D156" s="91" t="s">
        <v>32</v>
      </c>
      <c r="E156" s="212">
        <v>8</v>
      </c>
      <c r="F156" s="127"/>
      <c r="G156" s="92">
        <f>Tabla1[[#This Row],[Precio U. Costo]]*1.05</f>
        <v>0</v>
      </c>
      <c r="H156" s="92">
        <f>Tabla1[[#This Row],[Precio U. Costo]]*1.08</f>
        <v>0</v>
      </c>
      <c r="I156" s="92">
        <f>Tabla1[[#This Row],[Precio U. Costo]]*1.1</f>
        <v>0</v>
      </c>
      <c r="J156" s="92">
        <f>Tabla1[[#This Row],[Precio U. Costo]]*1.15</f>
        <v>0</v>
      </c>
      <c r="K156" s="92">
        <f>Tabla1[[#This Row],[Precio U. Costo]]*1.2</f>
        <v>0</v>
      </c>
      <c r="L156" s="92">
        <f>Tabla1[[#This Row],[Precio U. Costo]]*1.25</f>
        <v>0</v>
      </c>
      <c r="M156" s="92">
        <f>Tabla1[[#This Row],[Precio U. Costo]]*1.3</f>
        <v>0</v>
      </c>
      <c r="N156" s="92">
        <f>Tabla1[[#This Row],[Precio U. Costo]]*1.35</f>
        <v>0</v>
      </c>
      <c r="O156" s="92">
        <f>Tabla1[[#This Row],[Precio U. Costo]]*1.4</f>
        <v>0</v>
      </c>
      <c r="P156" s="92">
        <f>Tabla1[[#This Row],[Precio U. Costo]]*1.45</f>
        <v>0</v>
      </c>
      <c r="Q156" s="92">
        <f>Tabla1[[#This Row],[Precio U. Costo]]*1.5</f>
        <v>0</v>
      </c>
      <c r="R156" s="100" t="e">
        <f>VLOOKUP(Tabla1[[#This Row],[Item]],Tabla13[],6,)</f>
        <v>#N/A</v>
      </c>
      <c r="S156" s="93" t="e">
        <f>Tabla1[[#This Row],[Cantidad en Existencia registradas]]-Tabla1[[#This Row],[Cantidad vendida
dd/mm/aaaa]]</f>
        <v>#N/A</v>
      </c>
      <c r="T156" s="93" t="e">
        <f>Tabla1[[#This Row],[Cantidad vendida
dd/mm/aaaa]]+#REF!</f>
        <v>#N/A</v>
      </c>
      <c r="U156" s="93" t="e">
        <f>Tabla1[[#This Row],[Existencia
dd/mm/aaaa2]]+#REF!</f>
        <v>#N/A</v>
      </c>
    </row>
    <row r="157" spans="1:21" s="69" customFormat="1" ht="14.45" hidden="1" customHeight="1" x14ac:dyDescent="0.25">
      <c r="A157" s="99" t="s">
        <v>442</v>
      </c>
      <c r="B157" s="94" t="s">
        <v>312</v>
      </c>
      <c r="C157" s="94" t="s">
        <v>221</v>
      </c>
      <c r="D157" s="91" t="s">
        <v>32</v>
      </c>
      <c r="E157" s="212">
        <v>3</v>
      </c>
      <c r="F157" s="127">
        <v>5896</v>
      </c>
      <c r="G157" s="92">
        <f>Tabla1[[#This Row],[Precio U. Costo]]*1.05</f>
        <v>6190.8</v>
      </c>
      <c r="H157" s="92">
        <f>Tabla1[[#This Row],[Precio U. Costo]]*1.08</f>
        <v>6367.68</v>
      </c>
      <c r="I157" s="92">
        <f>Tabla1[[#This Row],[Precio U. Costo]]*1.1</f>
        <v>6485.6</v>
      </c>
      <c r="J157" s="92">
        <f>Tabla1[[#This Row],[Precio U. Costo]]*1.15</f>
        <v>6780.4</v>
      </c>
      <c r="K157" s="92">
        <f>Tabla1[[#This Row],[Precio U. Costo]]*1.2</f>
        <v>7075.2</v>
      </c>
      <c r="L157" s="92">
        <f>Tabla1[[#This Row],[Precio U. Costo]]*1.25</f>
        <v>7370</v>
      </c>
      <c r="M157" s="92">
        <f>Tabla1[[#This Row],[Precio U. Costo]]*1.3</f>
        <v>7664.8</v>
      </c>
      <c r="N157" s="92">
        <f>Tabla1[[#This Row],[Precio U. Costo]]*1.35</f>
        <v>7959.6</v>
      </c>
      <c r="O157" s="92">
        <f>Tabla1[[#This Row],[Precio U. Costo]]*1.4</f>
        <v>8254.4</v>
      </c>
      <c r="P157" s="92">
        <f>Tabla1[[#This Row],[Precio U. Costo]]*1.45</f>
        <v>8549.1999999999989</v>
      </c>
      <c r="Q157" s="92">
        <f>Tabla1[[#This Row],[Precio U. Costo]]*1.5</f>
        <v>8844</v>
      </c>
      <c r="R157" s="100" t="e">
        <f>VLOOKUP(Tabla1[[#This Row],[Item]],Tabla13[],6,)</f>
        <v>#N/A</v>
      </c>
      <c r="S157" s="93" t="e">
        <f>Tabla1[[#This Row],[Cantidad en Existencia registradas]]-Tabla1[[#This Row],[Cantidad vendida
dd/mm/aaaa]]</f>
        <v>#N/A</v>
      </c>
      <c r="T157" s="93" t="e">
        <f>Tabla1[[#This Row],[Cantidad vendida
dd/mm/aaaa]]+#REF!</f>
        <v>#N/A</v>
      </c>
      <c r="U157" s="93" t="e">
        <f>Tabla1[[#This Row],[Existencia
dd/mm/aaaa2]]+#REF!</f>
        <v>#N/A</v>
      </c>
    </row>
    <row r="158" spans="1:21" s="69" customFormat="1" ht="14.45" hidden="1" customHeight="1" x14ac:dyDescent="0.25">
      <c r="A158" s="143"/>
      <c r="B158" s="93" t="s">
        <v>312</v>
      </c>
      <c r="C158" s="149" t="s">
        <v>980</v>
      </c>
      <c r="D158" s="93" t="s">
        <v>32</v>
      </c>
      <c r="E158" s="213">
        <v>17</v>
      </c>
      <c r="F158" s="146"/>
      <c r="G158" s="206">
        <f>Tabla1[[#This Row],[Precio U. Costo]]*1.05</f>
        <v>0</v>
      </c>
      <c r="H158" s="206">
        <f>Tabla1[[#This Row],[Precio U. Costo]]*1.08</f>
        <v>0</v>
      </c>
      <c r="I158" s="206">
        <f>Tabla1[[#This Row],[Precio U. Costo]]*1.1</f>
        <v>0</v>
      </c>
      <c r="J158" s="206">
        <f>Tabla1[[#This Row],[Precio U. Costo]]*1.15</f>
        <v>0</v>
      </c>
      <c r="K158" s="206">
        <f>Tabla1[[#This Row],[Precio U. Costo]]*1.2</f>
        <v>0</v>
      </c>
      <c r="L158" s="206">
        <f>Tabla1[[#This Row],[Precio U. Costo]]*1.25</f>
        <v>0</v>
      </c>
      <c r="M158" s="145">
        <f>Tabla1[[#This Row],[Precio U. Costo]]*1.3</f>
        <v>0</v>
      </c>
      <c r="N158" s="145">
        <f>Tabla1[[#This Row],[Precio U. Costo]]*1.35</f>
        <v>0</v>
      </c>
      <c r="O158" s="145">
        <f>Tabla1[[#This Row],[Precio U. Costo]]*1.4</f>
        <v>0</v>
      </c>
      <c r="P158" s="206">
        <f>Tabla1[[#This Row],[Precio U. Costo]]*1.45</f>
        <v>0</v>
      </c>
      <c r="Q158" s="206">
        <f>Tabla1[[#This Row],[Precio U. Costo]]*1.5</f>
        <v>0</v>
      </c>
      <c r="R158" s="100" t="e">
        <f>VLOOKUP(Tabla1[[#This Row],[Item]],Tabla13[],6,)</f>
        <v>#N/A</v>
      </c>
      <c r="S158" s="140" t="e">
        <f>Tabla1[[#This Row],[Cantidad en Existencia registradas]]-Tabla1[[#This Row],[Cantidad vendida
dd/mm/aaaa]]</f>
        <v>#N/A</v>
      </c>
      <c r="T158" s="148" t="e">
        <f>Tabla1[[#This Row],[Cantidad vendida
dd/mm/aaaa]]+#REF!</f>
        <v>#N/A</v>
      </c>
      <c r="U158" s="148" t="e">
        <f>Tabla1[[#This Row],[Existencia
dd/mm/aaaa2]]+#REF!</f>
        <v>#N/A</v>
      </c>
    </row>
    <row r="159" spans="1:21" s="69" customFormat="1" ht="14.45" hidden="1" customHeight="1" x14ac:dyDescent="0.25">
      <c r="A159" s="189"/>
      <c r="B159" s="188" t="s">
        <v>315</v>
      </c>
      <c r="C159" s="190" t="s">
        <v>1044</v>
      </c>
      <c r="D159" s="188" t="s">
        <v>32</v>
      </c>
      <c r="E159" s="240">
        <v>1</v>
      </c>
      <c r="F159" s="146"/>
      <c r="G159" s="147">
        <f>Tabla1[[#This Row],[Precio U. Costo]]*1.05</f>
        <v>0</v>
      </c>
      <c r="H159" s="147">
        <f>Tabla1[[#This Row],[Precio U. Costo]]*1.08</f>
        <v>0</v>
      </c>
      <c r="I159" s="147">
        <f>Tabla1[[#This Row],[Precio U. Costo]]*1.1</f>
        <v>0</v>
      </c>
      <c r="J159" s="147">
        <f>Tabla1[[#This Row],[Precio U. Costo]]*1.15</f>
        <v>0</v>
      </c>
      <c r="K159" s="147">
        <f>Tabla1[[#This Row],[Precio U. Costo]]*1.2</f>
        <v>0</v>
      </c>
      <c r="L159" s="147">
        <f>Tabla1[[#This Row],[Precio U. Costo]]*1.25</f>
        <v>0</v>
      </c>
      <c r="M159" s="145">
        <f>Tabla1[[#This Row],[Precio U. Costo]]*1.3</f>
        <v>0</v>
      </c>
      <c r="N159" s="145">
        <f>Tabla1[[#This Row],[Precio U. Costo]]*1.35</f>
        <v>0</v>
      </c>
      <c r="O159" s="145">
        <f>Tabla1[[#This Row],[Precio U. Costo]]*1.4</f>
        <v>0</v>
      </c>
      <c r="P159" s="147">
        <f>Tabla1[[#This Row],[Precio U. Costo]]*1.45</f>
        <v>0</v>
      </c>
      <c r="Q159" s="147">
        <f>Tabla1[[#This Row],[Precio U. Costo]]*1.5</f>
        <v>0</v>
      </c>
      <c r="R159" s="100" t="e">
        <f>VLOOKUP(Tabla1[[#This Row],[Item]],Tabla13[],6,)</f>
        <v>#N/A</v>
      </c>
      <c r="S159" s="140" t="e">
        <f>Tabla1[[#This Row],[Cantidad en Existencia registradas]]-Tabla1[[#This Row],[Cantidad vendida
dd/mm/aaaa]]</f>
        <v>#N/A</v>
      </c>
      <c r="T159" s="148" t="e">
        <f>Tabla1[[#This Row],[Cantidad vendida
dd/mm/aaaa]]+#REF!</f>
        <v>#N/A</v>
      </c>
      <c r="U159" s="148" t="e">
        <f>Tabla1[[#This Row],[Existencia
dd/mm/aaaa2]]+#REF!</f>
        <v>#N/A</v>
      </c>
    </row>
    <row r="160" spans="1:21" s="69" customFormat="1" ht="14.45" hidden="1" customHeight="1" x14ac:dyDescent="0.25">
      <c r="A160" s="99" t="s">
        <v>432</v>
      </c>
      <c r="B160" s="94" t="s">
        <v>315</v>
      </c>
      <c r="C160" s="91" t="s">
        <v>165</v>
      </c>
      <c r="D160" s="91" t="s">
        <v>32</v>
      </c>
      <c r="E160" s="212">
        <v>6</v>
      </c>
      <c r="F160" s="127">
        <v>387.58</v>
      </c>
      <c r="G160" s="92">
        <f>Tabla1[[#This Row],[Precio U. Costo]]*1.05</f>
        <v>406.959</v>
      </c>
      <c r="H160" s="92">
        <f>Tabla1[[#This Row],[Precio U. Costo]]*1.08</f>
        <v>418.58640000000003</v>
      </c>
      <c r="I160" s="92">
        <f>Tabla1[[#This Row],[Precio U. Costo]]*1.1</f>
        <v>426.33800000000002</v>
      </c>
      <c r="J160" s="92">
        <f>Tabla1[[#This Row],[Precio U. Costo]]*1.15</f>
        <v>445.71699999999993</v>
      </c>
      <c r="K160" s="92">
        <f>Tabla1[[#This Row],[Precio U. Costo]]*1.2</f>
        <v>465.09599999999995</v>
      </c>
      <c r="L160" s="92">
        <f>Tabla1[[#This Row],[Precio U. Costo]]*1.25</f>
        <v>484.47499999999997</v>
      </c>
      <c r="M160" s="92">
        <f>Tabla1[[#This Row],[Precio U. Costo]]*1.3</f>
        <v>503.85399999999998</v>
      </c>
      <c r="N160" s="92">
        <f>Tabla1[[#This Row],[Precio U. Costo]]*1.35</f>
        <v>523.23300000000006</v>
      </c>
      <c r="O160" s="92">
        <f>Tabla1[[#This Row],[Precio U. Costo]]*1.4</f>
        <v>542.61199999999997</v>
      </c>
      <c r="P160" s="92">
        <f>Tabla1[[#This Row],[Precio U. Costo]]*1.45</f>
        <v>561.99099999999999</v>
      </c>
      <c r="Q160" s="92">
        <f>Tabla1[[#This Row],[Precio U. Costo]]*1.5</f>
        <v>581.37</v>
      </c>
      <c r="R160" s="100" t="e">
        <f>VLOOKUP(Tabla1[[#This Row],[Item]],Tabla13[],6,)</f>
        <v>#N/A</v>
      </c>
      <c r="S160" s="93" t="e">
        <f>Tabla1[[#This Row],[Cantidad en Existencia registradas]]-Tabla1[[#This Row],[Cantidad vendida
dd/mm/aaaa]]</f>
        <v>#N/A</v>
      </c>
      <c r="T160" s="93" t="e">
        <f>Tabla1[[#This Row],[Cantidad vendida
dd/mm/aaaa]]+#REF!</f>
        <v>#N/A</v>
      </c>
      <c r="U160" s="93" t="e">
        <f>Tabla1[[#This Row],[Existencia
dd/mm/aaaa2]]+#REF!</f>
        <v>#N/A</v>
      </c>
    </row>
    <row r="161" spans="1:21" s="69" customFormat="1" ht="14.45" hidden="1" customHeight="1" x14ac:dyDescent="0.25">
      <c r="A161" s="99" t="s">
        <v>440</v>
      </c>
      <c r="B161" s="94" t="s">
        <v>312</v>
      </c>
      <c r="C161" s="94" t="s">
        <v>934</v>
      </c>
      <c r="D161" s="91" t="s">
        <v>32</v>
      </c>
      <c r="E161" s="212">
        <v>7</v>
      </c>
      <c r="F161" s="127">
        <v>0</v>
      </c>
      <c r="G161" s="92">
        <f>Tabla1[[#This Row],[Precio U. Costo]]*1.05</f>
        <v>0</v>
      </c>
      <c r="H161" s="92">
        <f>Tabla1[[#This Row],[Precio U. Costo]]*1.08</f>
        <v>0</v>
      </c>
      <c r="I161" s="92">
        <f>Tabla1[[#This Row],[Precio U. Costo]]*1.1</f>
        <v>0</v>
      </c>
      <c r="J161" s="92">
        <f>Tabla1[[#This Row],[Precio U. Costo]]*1.15</f>
        <v>0</v>
      </c>
      <c r="K161" s="92">
        <f>Tabla1[[#This Row],[Precio U. Costo]]*1.2</f>
        <v>0</v>
      </c>
      <c r="L161" s="92">
        <f>Tabla1[[#This Row],[Precio U. Costo]]*1.25</f>
        <v>0</v>
      </c>
      <c r="M161" s="92">
        <f>Tabla1[[#This Row],[Precio U. Costo]]*1.3</f>
        <v>0</v>
      </c>
      <c r="N161" s="92">
        <f>Tabla1[[#This Row],[Precio U. Costo]]*1.35</f>
        <v>0</v>
      </c>
      <c r="O161" s="92">
        <f>Tabla1[[#This Row],[Precio U. Costo]]*1.4</f>
        <v>0</v>
      </c>
      <c r="P161" s="92">
        <f>Tabla1[[#This Row],[Precio U. Costo]]*1.45</f>
        <v>0</v>
      </c>
      <c r="Q161" s="92">
        <f>Tabla1[[#This Row],[Precio U. Costo]]*1.5</f>
        <v>0</v>
      </c>
      <c r="R161" s="100" t="e">
        <f>VLOOKUP(Tabla1[[#This Row],[Item]],Tabla13[],6,)</f>
        <v>#N/A</v>
      </c>
      <c r="S161" s="93" t="e">
        <f>Tabla1[[#This Row],[Cantidad en Existencia registradas]]-Tabla1[[#This Row],[Cantidad vendida
dd/mm/aaaa]]</f>
        <v>#N/A</v>
      </c>
      <c r="T161" s="93" t="e">
        <f>Tabla1[[#This Row],[Cantidad vendida
dd/mm/aaaa]]+#REF!</f>
        <v>#N/A</v>
      </c>
      <c r="U161" s="93" t="e">
        <f>Tabla1[[#This Row],[Existencia
dd/mm/aaaa2]]+#REF!</f>
        <v>#N/A</v>
      </c>
    </row>
    <row r="162" spans="1:21" s="69" customFormat="1" ht="14.45" hidden="1" customHeight="1" x14ac:dyDescent="0.25">
      <c r="A162" s="99"/>
      <c r="B162" s="188" t="s">
        <v>315</v>
      </c>
      <c r="C162" s="91" t="s">
        <v>972</v>
      </c>
      <c r="D162" s="91" t="s">
        <v>32</v>
      </c>
      <c r="E162" s="241">
        <v>14</v>
      </c>
      <c r="F162" s="162">
        <v>12.635999999999999</v>
      </c>
      <c r="G162" s="92">
        <f>Tabla1[[#This Row],[Precio U. Costo]]*1.05</f>
        <v>13.267799999999999</v>
      </c>
      <c r="H162" s="92">
        <f>Tabla1[[#This Row],[Precio U. Costo]]*1.08</f>
        <v>13.646879999999999</v>
      </c>
      <c r="I162" s="92">
        <f>Tabla1[[#This Row],[Precio U. Costo]]*1.1</f>
        <v>13.8996</v>
      </c>
      <c r="J162" s="92">
        <f>Tabla1[[#This Row],[Precio U. Costo]]*1.15</f>
        <v>14.531399999999998</v>
      </c>
      <c r="K162" s="92">
        <f>Tabla1[[#This Row],[Precio U. Costo]]*1.2</f>
        <v>15.163199999999998</v>
      </c>
      <c r="L162" s="92">
        <f>Tabla1[[#This Row],[Precio U. Costo]]*1.25</f>
        <v>15.794999999999998</v>
      </c>
      <c r="M162" s="92">
        <f>Tabla1[[#This Row],[Precio U. Costo]]*1.3</f>
        <v>16.4268</v>
      </c>
      <c r="N162" s="92">
        <f>Tabla1[[#This Row],[Precio U. Costo]]*1.35</f>
        <v>17.058599999999998</v>
      </c>
      <c r="O162" s="92">
        <f>Tabla1[[#This Row],[Precio U. Costo]]*1.4</f>
        <v>17.690399999999997</v>
      </c>
      <c r="P162" s="92">
        <f>Tabla1[[#This Row],[Precio U. Costo]]*1.45</f>
        <v>18.322199999999999</v>
      </c>
      <c r="Q162" s="92">
        <f>Tabla1[[#This Row],[Precio U. Costo]]*1.5</f>
        <v>18.954000000000001</v>
      </c>
      <c r="R162" s="100" t="e">
        <f>VLOOKUP(Tabla1[[#This Row],[Item]],Tabla13[],6,)</f>
        <v>#N/A</v>
      </c>
      <c r="S162" s="93" t="e">
        <f>Tabla1[[#This Row],[Cantidad en Existencia registradas]]-Tabla1[[#This Row],[Cantidad vendida
dd/mm/aaaa]]</f>
        <v>#N/A</v>
      </c>
      <c r="T162" s="93" t="e">
        <f>Tabla1[[#This Row],[Cantidad vendida
dd/mm/aaaa]]+#REF!</f>
        <v>#N/A</v>
      </c>
      <c r="U162" s="93" t="e">
        <f>Tabla1[[#This Row],[Existencia
dd/mm/aaaa2]]+#REF!</f>
        <v>#N/A</v>
      </c>
    </row>
    <row r="163" spans="1:21" s="69" customFormat="1" ht="14.45" hidden="1" customHeight="1" x14ac:dyDescent="0.25">
      <c r="A163" s="99" t="s">
        <v>529</v>
      </c>
      <c r="B163" s="94" t="s">
        <v>1</v>
      </c>
      <c r="C163" s="91" t="s">
        <v>719</v>
      </c>
      <c r="D163" s="91" t="s">
        <v>32</v>
      </c>
      <c r="E163" s="212">
        <v>0</v>
      </c>
      <c r="F163" s="161">
        <v>233.11</v>
      </c>
      <c r="G163" s="92">
        <f>Tabla1[[#This Row],[Precio U. Costo]]*1.05</f>
        <v>244.76550000000003</v>
      </c>
      <c r="H163" s="92">
        <f>Tabla1[[#This Row],[Precio U. Costo]]*1.08</f>
        <v>251.75880000000004</v>
      </c>
      <c r="I163" s="92">
        <f>Tabla1[[#This Row],[Precio U. Costo]]*1.1</f>
        <v>256.42100000000005</v>
      </c>
      <c r="J163" s="92">
        <f>Tabla1[[#This Row],[Precio U. Costo]]*1.15</f>
        <v>268.07650000000001</v>
      </c>
      <c r="K163" s="92">
        <f>Tabla1[[#This Row],[Precio U. Costo]]*1.2</f>
        <v>279.73200000000003</v>
      </c>
      <c r="L163" s="92">
        <f>Tabla1[[#This Row],[Precio U. Costo]]*1.25</f>
        <v>291.38750000000005</v>
      </c>
      <c r="M163" s="92">
        <f>Tabla1[[#This Row],[Precio U. Costo]]*1.3</f>
        <v>303.04300000000001</v>
      </c>
      <c r="N163" s="92">
        <f>Tabla1[[#This Row],[Precio U. Costo]]*1.35</f>
        <v>314.69850000000002</v>
      </c>
      <c r="O163" s="92">
        <f>Tabla1[[#This Row],[Precio U. Costo]]*1.4</f>
        <v>326.35399999999998</v>
      </c>
      <c r="P163" s="92">
        <f>Tabla1[[#This Row],[Precio U. Costo]]*1.45</f>
        <v>338.0095</v>
      </c>
      <c r="Q163" s="92">
        <f>Tabla1[[#This Row],[Precio U. Costo]]*1.5</f>
        <v>349.66500000000002</v>
      </c>
      <c r="R163" s="100" t="e">
        <f>VLOOKUP(Tabla1[[#This Row],[Item]],Tabla13[],6,)</f>
        <v>#N/A</v>
      </c>
      <c r="S163" s="93" t="e">
        <f>Tabla1[[#This Row],[Cantidad en Existencia registradas]]-Tabla1[[#This Row],[Cantidad vendida
dd/mm/aaaa]]</f>
        <v>#N/A</v>
      </c>
      <c r="T163" s="93" t="e">
        <f>Tabla1[[#This Row],[Cantidad vendida
dd/mm/aaaa]]+#REF!</f>
        <v>#N/A</v>
      </c>
      <c r="U163" s="93" t="e">
        <f>Tabla1[[#This Row],[Existencia
dd/mm/aaaa2]]+#REF!</f>
        <v>#N/A</v>
      </c>
    </row>
    <row r="164" spans="1:21" s="69" customFormat="1" ht="14.45" hidden="1" customHeight="1" x14ac:dyDescent="0.25">
      <c r="A164" s="99" t="s">
        <v>528</v>
      </c>
      <c r="B164" s="94" t="s">
        <v>1</v>
      </c>
      <c r="C164" s="91" t="s">
        <v>113</v>
      </c>
      <c r="D164" s="91" t="s">
        <v>32</v>
      </c>
      <c r="E164" s="241">
        <v>10</v>
      </c>
      <c r="F164" s="231">
        <v>43.97</v>
      </c>
      <c r="G164" s="92">
        <f>Tabla1[[#This Row],[Precio U. Costo]]*1.05</f>
        <v>46.168500000000002</v>
      </c>
      <c r="H164" s="92">
        <f>Tabla1[[#This Row],[Precio U. Costo]]*1.08</f>
        <v>47.4876</v>
      </c>
      <c r="I164" s="92">
        <f>Tabla1[[#This Row],[Precio U. Costo]]*1.1</f>
        <v>48.367000000000004</v>
      </c>
      <c r="J164" s="92">
        <f>Tabla1[[#This Row],[Precio U. Costo]]*1.15</f>
        <v>50.565499999999993</v>
      </c>
      <c r="K164" s="92">
        <f>Tabla1[[#This Row],[Precio U. Costo]]*1.2</f>
        <v>52.763999999999996</v>
      </c>
      <c r="L164" s="92">
        <f>Tabla1[[#This Row],[Precio U. Costo]]*1.25</f>
        <v>54.962499999999999</v>
      </c>
      <c r="M164" s="92">
        <f>Tabla1[[#This Row],[Precio U. Costo]]*1.3</f>
        <v>57.161000000000001</v>
      </c>
      <c r="N164" s="92">
        <f>Tabla1[[#This Row],[Precio U. Costo]]*1.35</f>
        <v>59.359500000000004</v>
      </c>
      <c r="O164" s="92">
        <f>Tabla1[[#This Row],[Precio U. Costo]]*1.4</f>
        <v>61.557999999999993</v>
      </c>
      <c r="P164" s="92">
        <f>Tabla1[[#This Row],[Precio U. Costo]]*1.45</f>
        <v>63.756499999999996</v>
      </c>
      <c r="Q164" s="92">
        <f>Tabla1[[#This Row],[Precio U. Costo]]*1.5</f>
        <v>65.954999999999998</v>
      </c>
      <c r="R164" s="100" t="e">
        <f>VLOOKUP(Tabla1[[#This Row],[Item]],Tabla13[],6,)</f>
        <v>#N/A</v>
      </c>
      <c r="S164" s="93" t="e">
        <f>Tabla1[[#This Row],[Cantidad en Existencia registradas]]-Tabla1[[#This Row],[Cantidad vendida
dd/mm/aaaa]]</f>
        <v>#N/A</v>
      </c>
      <c r="T164" s="93" t="e">
        <f>Tabla1[[#This Row],[Cantidad vendida
dd/mm/aaaa]]+#REF!</f>
        <v>#N/A</v>
      </c>
      <c r="U164" s="93" t="e">
        <f>Tabla1[[#This Row],[Existencia
dd/mm/aaaa2]]+#REF!</f>
        <v>#N/A</v>
      </c>
    </row>
    <row r="165" spans="1:21" s="69" customFormat="1" ht="14.45" hidden="1" customHeight="1" x14ac:dyDescent="0.25">
      <c r="A165" s="99" t="s">
        <v>520</v>
      </c>
      <c r="B165" s="94" t="s">
        <v>1</v>
      </c>
      <c r="C165" s="94" t="s">
        <v>889</v>
      </c>
      <c r="D165" s="91" t="s">
        <v>32</v>
      </c>
      <c r="E165" s="241">
        <v>2</v>
      </c>
      <c r="F165" s="161">
        <v>2.15</v>
      </c>
      <c r="G165" s="92">
        <f>Tabla1[[#This Row],[Precio U. Costo]]*1.05</f>
        <v>2.2574999999999998</v>
      </c>
      <c r="H165" s="92">
        <f>Tabla1[[#This Row],[Precio U. Costo]]*1.08</f>
        <v>2.3220000000000001</v>
      </c>
      <c r="I165" s="92">
        <f>Tabla1[[#This Row],[Precio U. Costo]]*1.1</f>
        <v>2.3650000000000002</v>
      </c>
      <c r="J165" s="92">
        <f>Tabla1[[#This Row],[Precio U. Costo]]*1.15</f>
        <v>2.4724999999999997</v>
      </c>
      <c r="K165" s="92">
        <f>Tabla1[[#This Row],[Precio U. Costo]]*1.2</f>
        <v>2.5799999999999996</v>
      </c>
      <c r="L165" s="92">
        <f>Tabla1[[#This Row],[Precio U. Costo]]*1.25</f>
        <v>2.6875</v>
      </c>
      <c r="M165" s="92">
        <f>Tabla1[[#This Row],[Precio U. Costo]]*1.3</f>
        <v>2.7949999999999999</v>
      </c>
      <c r="N165" s="92">
        <f>Tabla1[[#This Row],[Precio U. Costo]]*1.35</f>
        <v>2.9024999999999999</v>
      </c>
      <c r="O165" s="92">
        <f>Tabla1[[#This Row],[Precio U. Costo]]*1.4</f>
        <v>3.01</v>
      </c>
      <c r="P165" s="92">
        <f>Tabla1[[#This Row],[Precio U. Costo]]*1.45</f>
        <v>3.1174999999999997</v>
      </c>
      <c r="Q165" s="92">
        <f>Tabla1[[#This Row],[Precio U. Costo]]*1.5</f>
        <v>3.2249999999999996</v>
      </c>
      <c r="R165" s="100" t="e">
        <f>VLOOKUP(Tabla1[[#This Row],[Item]],Tabla13[],6,)</f>
        <v>#N/A</v>
      </c>
      <c r="S165" s="93" t="e">
        <f>Tabla1[[#This Row],[Cantidad en Existencia registradas]]-Tabla1[[#This Row],[Cantidad vendida
dd/mm/aaaa]]</f>
        <v>#N/A</v>
      </c>
      <c r="T165" s="93" t="e">
        <f>Tabla1[[#This Row],[Cantidad vendida
dd/mm/aaaa]]+#REF!</f>
        <v>#N/A</v>
      </c>
      <c r="U165" s="93" t="e">
        <f>Tabla1[[#This Row],[Existencia
dd/mm/aaaa2]]+#REF!</f>
        <v>#N/A</v>
      </c>
    </row>
    <row r="166" spans="1:21" s="69" customFormat="1" ht="14.45" hidden="1" customHeight="1" x14ac:dyDescent="0.25">
      <c r="A166" s="99" t="s">
        <v>527</v>
      </c>
      <c r="B166" s="94" t="s">
        <v>1</v>
      </c>
      <c r="C166" s="91" t="s">
        <v>114</v>
      </c>
      <c r="D166" s="91" t="s">
        <v>32</v>
      </c>
      <c r="E166" s="241">
        <v>6</v>
      </c>
      <c r="F166" s="231">
        <v>33.090000000000003</v>
      </c>
      <c r="G166" s="92">
        <f>Tabla1[[#This Row],[Precio U. Costo]]*1.05</f>
        <v>34.744500000000002</v>
      </c>
      <c r="H166" s="92">
        <f>Tabla1[[#This Row],[Precio U. Costo]]*1.08</f>
        <v>35.737200000000009</v>
      </c>
      <c r="I166" s="92">
        <f>Tabla1[[#This Row],[Precio U. Costo]]*1.1</f>
        <v>36.399000000000008</v>
      </c>
      <c r="J166" s="92">
        <f>Tabla1[[#This Row],[Precio U. Costo]]*1.15</f>
        <v>38.0535</v>
      </c>
      <c r="K166" s="92">
        <f>Tabla1[[#This Row],[Precio U. Costo]]*1.2</f>
        <v>39.708000000000006</v>
      </c>
      <c r="L166" s="92">
        <f>Tabla1[[#This Row],[Precio U. Costo]]*1.25</f>
        <v>41.362500000000004</v>
      </c>
      <c r="M166" s="92">
        <f>Tabla1[[#This Row],[Precio U. Costo]]*1.3</f>
        <v>43.017000000000003</v>
      </c>
      <c r="N166" s="92">
        <f>Tabla1[[#This Row],[Precio U. Costo]]*1.35</f>
        <v>44.671500000000009</v>
      </c>
      <c r="O166" s="92">
        <f>Tabla1[[#This Row],[Precio U. Costo]]*1.4</f>
        <v>46.326000000000001</v>
      </c>
      <c r="P166" s="92">
        <f>Tabla1[[#This Row],[Precio U. Costo]]*1.45</f>
        <v>47.980500000000006</v>
      </c>
      <c r="Q166" s="92">
        <f>Tabla1[[#This Row],[Precio U. Costo]]*1.5</f>
        <v>49.635000000000005</v>
      </c>
      <c r="R166" s="100" t="e">
        <f>VLOOKUP(Tabla1[[#This Row],[Item]],Tabla13[],6,)</f>
        <v>#N/A</v>
      </c>
      <c r="S166" s="93" t="e">
        <f>Tabla1[[#This Row],[Cantidad en Existencia registradas]]-Tabla1[[#This Row],[Cantidad vendida
dd/mm/aaaa]]</f>
        <v>#N/A</v>
      </c>
      <c r="T166" s="93" t="e">
        <f>Tabla1[[#This Row],[Cantidad vendida
dd/mm/aaaa]]+#REF!</f>
        <v>#N/A</v>
      </c>
      <c r="U166" s="93" t="e">
        <f>Tabla1[[#This Row],[Existencia
dd/mm/aaaa2]]+#REF!</f>
        <v>#N/A</v>
      </c>
    </row>
    <row r="167" spans="1:21" s="69" customFormat="1" ht="14.45" hidden="1" customHeight="1" x14ac:dyDescent="0.25">
      <c r="A167" s="99" t="s">
        <v>577</v>
      </c>
      <c r="B167" s="94" t="s">
        <v>311</v>
      </c>
      <c r="C167" s="94" t="s">
        <v>292</v>
      </c>
      <c r="D167" s="91" t="s">
        <v>32</v>
      </c>
      <c r="E167" s="222">
        <v>1</v>
      </c>
      <c r="F167" s="234">
        <v>641.70000000000005</v>
      </c>
      <c r="G167" s="92">
        <f>Tabla1[[#This Row],[Precio U. Costo]]*1.05</f>
        <v>673.78500000000008</v>
      </c>
      <c r="H167" s="92">
        <f>Tabla1[[#This Row],[Precio U. Costo]]*1.08</f>
        <v>693.03600000000006</v>
      </c>
      <c r="I167" s="92">
        <f>Tabla1[[#This Row],[Precio U. Costo]]*1.1</f>
        <v>705.87000000000012</v>
      </c>
      <c r="J167" s="92">
        <f>Tabla1[[#This Row],[Precio U. Costo]]*1.15</f>
        <v>737.95500000000004</v>
      </c>
      <c r="K167" s="92">
        <f>Tabla1[[#This Row],[Precio U. Costo]]*1.2</f>
        <v>770.04000000000008</v>
      </c>
      <c r="L167" s="92">
        <f>Tabla1[[#This Row],[Precio U. Costo]]*1.25</f>
        <v>802.125</v>
      </c>
      <c r="M167" s="92">
        <f>Tabla1[[#This Row],[Precio U. Costo]]*1.3</f>
        <v>834.21</v>
      </c>
      <c r="N167" s="92">
        <f>Tabla1[[#This Row],[Precio U. Costo]]*1.35</f>
        <v>866.29500000000007</v>
      </c>
      <c r="O167" s="92">
        <f>Tabla1[[#This Row],[Precio U. Costo]]*1.4</f>
        <v>898.38</v>
      </c>
      <c r="P167" s="92">
        <f>Tabla1[[#This Row],[Precio U. Costo]]*1.45</f>
        <v>930.46500000000003</v>
      </c>
      <c r="Q167" s="92">
        <f>Tabla1[[#This Row],[Precio U. Costo]]*1.5</f>
        <v>962.55000000000007</v>
      </c>
      <c r="R167" s="100" t="e">
        <f>VLOOKUP(Tabla1[[#This Row],[Item]],Tabla13[],6,)</f>
        <v>#N/A</v>
      </c>
      <c r="S167" s="93" t="e">
        <f>Tabla1[[#This Row],[Cantidad en Existencia registradas]]-Tabla1[[#This Row],[Cantidad vendida
dd/mm/aaaa]]</f>
        <v>#N/A</v>
      </c>
      <c r="T167" s="93" t="e">
        <f>Tabla1[[#This Row],[Cantidad vendida
dd/mm/aaaa]]+#REF!</f>
        <v>#N/A</v>
      </c>
      <c r="U167" s="93" t="e">
        <f>Tabla1[[#This Row],[Existencia
dd/mm/aaaa2]]+#REF!</f>
        <v>#N/A</v>
      </c>
    </row>
    <row r="168" spans="1:21" s="69" customFormat="1" ht="14.45" hidden="1" customHeight="1" x14ac:dyDescent="0.25">
      <c r="A168" s="99" t="s">
        <v>526</v>
      </c>
      <c r="B168" s="94" t="s">
        <v>1</v>
      </c>
      <c r="C168" s="94" t="s">
        <v>252</v>
      </c>
      <c r="D168" s="91" t="s">
        <v>32</v>
      </c>
      <c r="E168" s="212">
        <v>0</v>
      </c>
      <c r="F168" s="161">
        <v>26.3</v>
      </c>
      <c r="G168" s="92">
        <f>Tabla1[[#This Row],[Precio U. Costo]]*1.05</f>
        <v>27.615000000000002</v>
      </c>
      <c r="H168" s="92">
        <f>Tabla1[[#This Row],[Precio U. Costo]]*1.08</f>
        <v>28.404000000000003</v>
      </c>
      <c r="I168" s="92">
        <f>Tabla1[[#This Row],[Precio U. Costo]]*1.1</f>
        <v>28.930000000000003</v>
      </c>
      <c r="J168" s="92">
        <f>Tabla1[[#This Row],[Precio U. Costo]]*1.15</f>
        <v>30.244999999999997</v>
      </c>
      <c r="K168" s="92">
        <f>Tabla1[[#This Row],[Precio U. Costo]]*1.2</f>
        <v>31.56</v>
      </c>
      <c r="L168" s="92">
        <f>Tabla1[[#This Row],[Precio U. Costo]]*1.25</f>
        <v>32.875</v>
      </c>
      <c r="M168" s="92">
        <f>Tabla1[[#This Row],[Precio U. Costo]]*1.3</f>
        <v>34.190000000000005</v>
      </c>
      <c r="N168" s="92">
        <f>Tabla1[[#This Row],[Precio U. Costo]]*1.35</f>
        <v>35.505000000000003</v>
      </c>
      <c r="O168" s="92">
        <f>Tabla1[[#This Row],[Precio U. Costo]]*1.4</f>
        <v>36.82</v>
      </c>
      <c r="P168" s="92">
        <f>Tabla1[[#This Row],[Precio U. Costo]]*1.45</f>
        <v>38.134999999999998</v>
      </c>
      <c r="Q168" s="92">
        <f>Tabla1[[#This Row],[Precio U. Costo]]*1.5</f>
        <v>39.450000000000003</v>
      </c>
      <c r="R168" s="100" t="e">
        <f>VLOOKUP(Tabla1[[#This Row],[Item]],Tabla13[],6,)</f>
        <v>#N/A</v>
      </c>
      <c r="S168" s="93" t="e">
        <f>Tabla1[[#This Row],[Cantidad en Existencia registradas]]-Tabla1[[#This Row],[Cantidad vendida
dd/mm/aaaa]]</f>
        <v>#N/A</v>
      </c>
      <c r="T168" s="93" t="e">
        <f>Tabla1[[#This Row],[Cantidad vendida
dd/mm/aaaa]]+#REF!</f>
        <v>#N/A</v>
      </c>
      <c r="U168" s="93" t="e">
        <f>Tabla1[[#This Row],[Existencia
dd/mm/aaaa2]]+#REF!</f>
        <v>#N/A</v>
      </c>
    </row>
    <row r="169" spans="1:21" s="69" customFormat="1" ht="14.45" hidden="1" customHeight="1" x14ac:dyDescent="0.25">
      <c r="A169" s="99" t="s">
        <v>525</v>
      </c>
      <c r="B169" s="94" t="s">
        <v>1</v>
      </c>
      <c r="C169" s="91" t="s">
        <v>741</v>
      </c>
      <c r="D169" s="91" t="s">
        <v>32</v>
      </c>
      <c r="E169" s="215">
        <v>0</v>
      </c>
      <c r="F169" s="161">
        <v>17.78</v>
      </c>
      <c r="G169" s="92">
        <f>Tabla1[[#This Row],[Precio U. Costo]]*1.05</f>
        <v>18.669</v>
      </c>
      <c r="H169" s="92">
        <f>Tabla1[[#This Row],[Precio U. Costo]]*1.08</f>
        <v>19.202400000000001</v>
      </c>
      <c r="I169" s="92">
        <f>Tabla1[[#This Row],[Precio U. Costo]]*1.1</f>
        <v>19.558000000000003</v>
      </c>
      <c r="J169" s="92">
        <f>Tabla1[[#This Row],[Precio U. Costo]]*1.15</f>
        <v>20.446999999999999</v>
      </c>
      <c r="K169" s="92">
        <f>Tabla1[[#This Row],[Precio U. Costo]]*1.2</f>
        <v>21.336000000000002</v>
      </c>
      <c r="L169" s="92">
        <f>Tabla1[[#This Row],[Precio U. Costo]]*1.25</f>
        <v>22.225000000000001</v>
      </c>
      <c r="M169" s="92">
        <f>Tabla1[[#This Row],[Precio U. Costo]]*1.3</f>
        <v>23.114000000000001</v>
      </c>
      <c r="N169" s="92">
        <f>Tabla1[[#This Row],[Precio U. Costo]]*1.35</f>
        <v>24.003000000000004</v>
      </c>
      <c r="O169" s="92">
        <f>Tabla1[[#This Row],[Precio U. Costo]]*1.4</f>
        <v>24.891999999999999</v>
      </c>
      <c r="P169" s="92">
        <f>Tabla1[[#This Row],[Precio U. Costo]]*1.45</f>
        <v>25.781000000000002</v>
      </c>
      <c r="Q169" s="92">
        <f>Tabla1[[#This Row],[Precio U. Costo]]*1.5</f>
        <v>26.67</v>
      </c>
      <c r="R169" s="100" t="e">
        <f>VLOOKUP(Tabla1[[#This Row],[Item]],Tabla13[],6,)</f>
        <v>#N/A</v>
      </c>
      <c r="S169" s="93" t="e">
        <f>Tabla1[[#This Row],[Cantidad en Existencia registradas]]-Tabla1[[#This Row],[Cantidad vendida
dd/mm/aaaa]]</f>
        <v>#N/A</v>
      </c>
      <c r="T169" s="93" t="e">
        <f>Tabla1[[#This Row],[Cantidad vendida
dd/mm/aaaa]]+#REF!</f>
        <v>#N/A</v>
      </c>
      <c r="U169" s="93" t="e">
        <f>Tabla1[[#This Row],[Existencia
dd/mm/aaaa2]]+#REF!</f>
        <v>#N/A</v>
      </c>
    </row>
    <row r="170" spans="1:21" s="69" customFormat="1" ht="14.45" hidden="1" customHeight="1" x14ac:dyDescent="0.25">
      <c r="A170" s="99" t="s">
        <v>524</v>
      </c>
      <c r="B170" s="94" t="s">
        <v>1</v>
      </c>
      <c r="C170" s="91" t="s">
        <v>251</v>
      </c>
      <c r="D170" s="91" t="s">
        <v>32</v>
      </c>
      <c r="E170" s="212">
        <v>0</v>
      </c>
      <c r="F170" s="161">
        <v>17.78</v>
      </c>
      <c r="G170" s="92">
        <f>Tabla1[[#This Row],[Precio U. Costo]]*1.05</f>
        <v>18.669</v>
      </c>
      <c r="H170" s="92">
        <f>Tabla1[[#This Row],[Precio U. Costo]]*1.08</f>
        <v>19.202400000000001</v>
      </c>
      <c r="I170" s="92">
        <f>Tabla1[[#This Row],[Precio U. Costo]]*1.1</f>
        <v>19.558000000000003</v>
      </c>
      <c r="J170" s="92">
        <f>Tabla1[[#This Row],[Precio U. Costo]]*1.15</f>
        <v>20.446999999999999</v>
      </c>
      <c r="K170" s="92">
        <f>Tabla1[[#This Row],[Precio U. Costo]]*1.2</f>
        <v>21.336000000000002</v>
      </c>
      <c r="L170" s="92">
        <f>Tabla1[[#This Row],[Precio U. Costo]]*1.25</f>
        <v>22.225000000000001</v>
      </c>
      <c r="M170" s="92">
        <f>Tabla1[[#This Row],[Precio U. Costo]]*1.3</f>
        <v>23.114000000000001</v>
      </c>
      <c r="N170" s="92">
        <f>Tabla1[[#This Row],[Precio U. Costo]]*1.35</f>
        <v>24.003000000000004</v>
      </c>
      <c r="O170" s="92">
        <f>Tabla1[[#This Row],[Precio U. Costo]]*1.4</f>
        <v>24.891999999999999</v>
      </c>
      <c r="P170" s="92">
        <f>Tabla1[[#This Row],[Precio U. Costo]]*1.45</f>
        <v>25.781000000000002</v>
      </c>
      <c r="Q170" s="92">
        <f>Tabla1[[#This Row],[Precio U. Costo]]*1.5</f>
        <v>26.67</v>
      </c>
      <c r="R170" s="100" t="e">
        <f>VLOOKUP(Tabla1[[#This Row],[Item]],Tabla13[],6,)</f>
        <v>#N/A</v>
      </c>
      <c r="S170" s="93" t="e">
        <f>Tabla1[[#This Row],[Cantidad en Existencia registradas]]-Tabla1[[#This Row],[Cantidad vendida
dd/mm/aaaa]]</f>
        <v>#N/A</v>
      </c>
      <c r="T170" s="93" t="e">
        <f>Tabla1[[#This Row],[Cantidad vendida
dd/mm/aaaa]]+#REF!</f>
        <v>#N/A</v>
      </c>
      <c r="U170" s="93" t="e">
        <f>Tabla1[[#This Row],[Existencia
dd/mm/aaaa2]]+#REF!</f>
        <v>#N/A</v>
      </c>
    </row>
    <row r="171" spans="1:21" s="69" customFormat="1" ht="14.45" hidden="1" customHeight="1" x14ac:dyDescent="0.25">
      <c r="A171" s="99" t="s">
        <v>523</v>
      </c>
      <c r="B171" s="94" t="s">
        <v>1</v>
      </c>
      <c r="C171" s="94" t="s">
        <v>115</v>
      </c>
      <c r="D171" s="91" t="s">
        <v>32</v>
      </c>
      <c r="E171" s="241">
        <v>24</v>
      </c>
      <c r="F171" s="161">
        <v>1.42</v>
      </c>
      <c r="G171" s="92">
        <f>Tabla1[[#This Row],[Precio U. Costo]]*1.05</f>
        <v>1.4909999999999999</v>
      </c>
      <c r="H171" s="92">
        <f>Tabla1[[#This Row],[Precio U. Costo]]*1.08</f>
        <v>1.5336000000000001</v>
      </c>
      <c r="I171" s="92">
        <f>Tabla1[[#This Row],[Precio U. Costo]]*1.1</f>
        <v>1.5620000000000001</v>
      </c>
      <c r="J171" s="92">
        <f>Tabla1[[#This Row],[Precio U. Costo]]*1.15</f>
        <v>1.6329999999999998</v>
      </c>
      <c r="K171" s="92">
        <f>Tabla1[[#This Row],[Precio U. Costo]]*1.2</f>
        <v>1.704</v>
      </c>
      <c r="L171" s="92">
        <f>Tabla1[[#This Row],[Precio U. Costo]]*1.25</f>
        <v>1.7749999999999999</v>
      </c>
      <c r="M171" s="92">
        <f>Tabla1[[#This Row],[Precio U. Costo]]*1.3</f>
        <v>1.8459999999999999</v>
      </c>
      <c r="N171" s="92">
        <f>Tabla1[[#This Row],[Precio U. Costo]]*1.35</f>
        <v>1.917</v>
      </c>
      <c r="O171" s="92">
        <f>Tabla1[[#This Row],[Precio U. Costo]]*1.4</f>
        <v>1.9879999999999998</v>
      </c>
      <c r="P171" s="92">
        <f>Tabla1[[#This Row],[Precio U. Costo]]*1.45</f>
        <v>2.0589999999999997</v>
      </c>
      <c r="Q171" s="92">
        <f>Tabla1[[#This Row],[Precio U. Costo]]*1.5</f>
        <v>2.13</v>
      </c>
      <c r="R171" s="100" t="e">
        <f>VLOOKUP(Tabla1[[#This Row],[Item]],Tabla13[],6,)</f>
        <v>#N/A</v>
      </c>
      <c r="S171" s="93" t="e">
        <f>Tabla1[[#This Row],[Cantidad en Existencia registradas]]-Tabla1[[#This Row],[Cantidad vendida
dd/mm/aaaa]]</f>
        <v>#N/A</v>
      </c>
      <c r="T171" s="93" t="e">
        <f>Tabla1[[#This Row],[Cantidad vendida
dd/mm/aaaa]]+#REF!</f>
        <v>#N/A</v>
      </c>
      <c r="U171" s="93" t="e">
        <f>Tabla1[[#This Row],[Existencia
dd/mm/aaaa2]]+#REF!</f>
        <v>#N/A</v>
      </c>
    </row>
    <row r="172" spans="1:21" s="69" customFormat="1" ht="14.45" hidden="1" customHeight="1" x14ac:dyDescent="0.25">
      <c r="A172" s="99" t="s">
        <v>519</v>
      </c>
      <c r="B172" s="94" t="s">
        <v>1</v>
      </c>
      <c r="C172" s="94" t="s">
        <v>888</v>
      </c>
      <c r="D172" s="91" t="s">
        <v>32</v>
      </c>
      <c r="E172" s="241">
        <v>1</v>
      </c>
      <c r="F172" s="161">
        <v>5</v>
      </c>
      <c r="G172" s="92">
        <f>Tabla1[[#This Row],[Precio U. Costo]]*1.05</f>
        <v>5.25</v>
      </c>
      <c r="H172" s="92">
        <f>Tabla1[[#This Row],[Precio U. Costo]]*1.08</f>
        <v>5.4</v>
      </c>
      <c r="I172" s="92">
        <f>Tabla1[[#This Row],[Precio U. Costo]]*1.1</f>
        <v>5.5</v>
      </c>
      <c r="J172" s="92">
        <f>Tabla1[[#This Row],[Precio U. Costo]]*1.15</f>
        <v>5.75</v>
      </c>
      <c r="K172" s="92">
        <f>Tabla1[[#This Row],[Precio U. Costo]]*1.2</f>
        <v>6</v>
      </c>
      <c r="L172" s="92">
        <f>Tabla1[[#This Row],[Precio U. Costo]]*1.25</f>
        <v>6.25</v>
      </c>
      <c r="M172" s="92">
        <f>Tabla1[[#This Row],[Precio U. Costo]]*1.3</f>
        <v>6.5</v>
      </c>
      <c r="N172" s="92">
        <f>Tabla1[[#This Row],[Precio U. Costo]]*1.35</f>
        <v>6.75</v>
      </c>
      <c r="O172" s="92">
        <f>Tabla1[[#This Row],[Precio U. Costo]]*1.4</f>
        <v>7</v>
      </c>
      <c r="P172" s="92">
        <f>Tabla1[[#This Row],[Precio U. Costo]]*1.45</f>
        <v>7.25</v>
      </c>
      <c r="Q172" s="92">
        <f>Tabla1[[#This Row],[Precio U. Costo]]*1.5</f>
        <v>7.5</v>
      </c>
      <c r="R172" s="100" t="e">
        <f>VLOOKUP(Tabla1[[#This Row],[Item]],Tabla13[],6,)</f>
        <v>#N/A</v>
      </c>
      <c r="S172" s="93" t="e">
        <f>Tabla1[[#This Row],[Cantidad en Existencia registradas]]-Tabla1[[#This Row],[Cantidad vendida
dd/mm/aaaa]]</f>
        <v>#N/A</v>
      </c>
      <c r="T172" s="93" t="e">
        <f>Tabla1[[#This Row],[Cantidad vendida
dd/mm/aaaa]]+#REF!</f>
        <v>#N/A</v>
      </c>
      <c r="U172" s="93" t="e">
        <f>Tabla1[[#This Row],[Existencia
dd/mm/aaaa2]]+#REF!</f>
        <v>#N/A</v>
      </c>
    </row>
    <row r="173" spans="1:21" s="69" customFormat="1" ht="14.45" hidden="1" customHeight="1" x14ac:dyDescent="0.25">
      <c r="A173" s="99" t="s">
        <v>522</v>
      </c>
      <c r="B173" s="94" t="s">
        <v>1</v>
      </c>
      <c r="C173" s="94" t="s">
        <v>742</v>
      </c>
      <c r="D173" s="91" t="s">
        <v>32</v>
      </c>
      <c r="E173" s="232">
        <v>0</v>
      </c>
      <c r="F173" s="161">
        <v>21.99</v>
      </c>
      <c r="G173" s="92">
        <f>Tabla1[[#This Row],[Precio U. Costo]]*1.05</f>
        <v>23.089500000000001</v>
      </c>
      <c r="H173" s="92">
        <f>Tabla1[[#This Row],[Precio U. Costo]]*1.08</f>
        <v>23.749199999999998</v>
      </c>
      <c r="I173" s="92">
        <f>Tabla1[[#This Row],[Precio U. Costo]]*1.1</f>
        <v>24.189</v>
      </c>
      <c r="J173" s="92">
        <f>Tabla1[[#This Row],[Precio U. Costo]]*1.15</f>
        <v>25.288499999999996</v>
      </c>
      <c r="K173" s="92">
        <f>Tabla1[[#This Row],[Precio U. Costo]]*1.2</f>
        <v>26.387999999999998</v>
      </c>
      <c r="L173" s="92">
        <f>Tabla1[[#This Row],[Precio U. Costo]]*1.25</f>
        <v>27.487499999999997</v>
      </c>
      <c r="M173" s="92">
        <f>Tabla1[[#This Row],[Precio U. Costo]]*1.3</f>
        <v>28.587</v>
      </c>
      <c r="N173" s="92">
        <f>Tabla1[[#This Row],[Precio U. Costo]]*1.35</f>
        <v>29.686499999999999</v>
      </c>
      <c r="O173" s="92">
        <f>Tabla1[[#This Row],[Precio U. Costo]]*1.4</f>
        <v>30.785999999999994</v>
      </c>
      <c r="P173" s="92">
        <f>Tabla1[[#This Row],[Precio U. Costo]]*1.45</f>
        <v>31.885499999999997</v>
      </c>
      <c r="Q173" s="92">
        <f>Tabla1[[#This Row],[Precio U. Costo]]*1.5</f>
        <v>32.984999999999999</v>
      </c>
      <c r="R173" s="100" t="e">
        <f>VLOOKUP(Tabla1[[#This Row],[Item]],Tabla13[],6,)</f>
        <v>#N/A</v>
      </c>
      <c r="S173" s="93" t="e">
        <f>Tabla1[[#This Row],[Cantidad en Existencia registradas]]-Tabla1[[#This Row],[Cantidad vendida
dd/mm/aaaa]]</f>
        <v>#N/A</v>
      </c>
      <c r="T173" s="93" t="e">
        <f>Tabla1[[#This Row],[Cantidad vendida
dd/mm/aaaa]]+#REF!</f>
        <v>#N/A</v>
      </c>
      <c r="U173" s="93" t="e">
        <f>Tabla1[[#This Row],[Existencia
dd/mm/aaaa2]]+#REF!</f>
        <v>#N/A</v>
      </c>
    </row>
    <row r="174" spans="1:21" s="69" customFormat="1" ht="14.45" hidden="1" customHeight="1" x14ac:dyDescent="0.25">
      <c r="A174" s="99" t="s">
        <v>521</v>
      </c>
      <c r="B174" s="94" t="s">
        <v>1</v>
      </c>
      <c r="C174" s="94" t="s">
        <v>743</v>
      </c>
      <c r="D174" s="91" t="s">
        <v>32</v>
      </c>
      <c r="E174" s="212">
        <v>2</v>
      </c>
      <c r="F174" s="161">
        <v>21.99</v>
      </c>
      <c r="G174" s="92">
        <f>Tabla1[[#This Row],[Precio U. Costo]]*1.05</f>
        <v>23.089500000000001</v>
      </c>
      <c r="H174" s="92">
        <f>Tabla1[[#This Row],[Precio U. Costo]]*1.08</f>
        <v>23.749199999999998</v>
      </c>
      <c r="I174" s="92">
        <f>Tabla1[[#This Row],[Precio U. Costo]]*1.1</f>
        <v>24.189</v>
      </c>
      <c r="J174" s="92">
        <f>Tabla1[[#This Row],[Precio U. Costo]]*1.15</f>
        <v>25.288499999999996</v>
      </c>
      <c r="K174" s="92">
        <f>Tabla1[[#This Row],[Precio U. Costo]]*1.2</f>
        <v>26.387999999999998</v>
      </c>
      <c r="L174" s="92">
        <f>Tabla1[[#This Row],[Precio U. Costo]]*1.25</f>
        <v>27.487499999999997</v>
      </c>
      <c r="M174" s="92">
        <f>Tabla1[[#This Row],[Precio U. Costo]]*1.3</f>
        <v>28.587</v>
      </c>
      <c r="N174" s="92">
        <f>Tabla1[[#This Row],[Precio U. Costo]]*1.35</f>
        <v>29.686499999999999</v>
      </c>
      <c r="O174" s="92">
        <f>Tabla1[[#This Row],[Precio U. Costo]]*1.4</f>
        <v>30.785999999999994</v>
      </c>
      <c r="P174" s="92">
        <f>Tabla1[[#This Row],[Precio U. Costo]]*1.45</f>
        <v>31.885499999999997</v>
      </c>
      <c r="Q174" s="92">
        <f>Tabla1[[#This Row],[Precio U. Costo]]*1.5</f>
        <v>32.984999999999999</v>
      </c>
      <c r="R174" s="100" t="e">
        <f>VLOOKUP(Tabla1[[#This Row],[Item]],Tabla13[],6,)</f>
        <v>#N/A</v>
      </c>
      <c r="S174" s="93" t="e">
        <f>Tabla1[[#This Row],[Cantidad en Existencia registradas]]-Tabla1[[#This Row],[Cantidad vendida
dd/mm/aaaa]]</f>
        <v>#N/A</v>
      </c>
      <c r="T174" s="93" t="e">
        <f>Tabla1[[#This Row],[Cantidad vendida
dd/mm/aaaa]]+#REF!</f>
        <v>#N/A</v>
      </c>
      <c r="U174" s="93" t="e">
        <f>Tabla1[[#This Row],[Existencia
dd/mm/aaaa2]]+#REF!</f>
        <v>#N/A</v>
      </c>
    </row>
    <row r="175" spans="1:21" s="69" customFormat="1" ht="14.45" hidden="1" customHeight="1" x14ac:dyDescent="0.25">
      <c r="A175" s="141"/>
      <c r="B175" s="93" t="s">
        <v>311</v>
      </c>
      <c r="C175" s="154" t="s">
        <v>978</v>
      </c>
      <c r="D175" s="93" t="s">
        <v>32</v>
      </c>
      <c r="E175" s="213">
        <v>3</v>
      </c>
      <c r="F175" s="151"/>
      <c r="G175" s="207">
        <f>Tabla1[[#This Row],[Precio U. Costo]]*1.05</f>
        <v>0</v>
      </c>
      <c r="H175" s="207">
        <f>Tabla1[[#This Row],[Precio U. Costo]]*1.08</f>
        <v>0</v>
      </c>
      <c r="I175" s="207">
        <f>Tabla1[[#This Row],[Precio U. Costo]]*1.1</f>
        <v>0</v>
      </c>
      <c r="J175" s="207">
        <f>Tabla1[[#This Row],[Precio U. Costo]]*1.15</f>
        <v>0</v>
      </c>
      <c r="K175" s="207">
        <f>Tabla1[[#This Row],[Precio U. Costo]]*1.2</f>
        <v>0</v>
      </c>
      <c r="L175" s="207">
        <f>Tabla1[[#This Row],[Precio U. Costo]]*1.25</f>
        <v>0</v>
      </c>
      <c r="M175" s="150">
        <f>Tabla1[[#This Row],[Precio U. Costo]]*1.3</f>
        <v>0</v>
      </c>
      <c r="N175" s="150">
        <f>Tabla1[[#This Row],[Precio U. Costo]]*1.35</f>
        <v>0</v>
      </c>
      <c r="O175" s="150">
        <f>Tabla1[[#This Row],[Precio U. Costo]]*1.4</f>
        <v>0</v>
      </c>
      <c r="P175" s="207">
        <f>Tabla1[[#This Row],[Precio U. Costo]]*1.45</f>
        <v>0</v>
      </c>
      <c r="Q175" s="207">
        <f>Tabla1[[#This Row],[Precio U. Costo]]*1.5</f>
        <v>0</v>
      </c>
      <c r="R175" s="100" t="e">
        <f>VLOOKUP(Tabla1[[#This Row],[Item]],Tabla13[],6,)</f>
        <v>#N/A</v>
      </c>
      <c r="S175" s="140" t="e">
        <f>Tabla1[[#This Row],[Cantidad en Existencia registradas]]-Tabla1[[#This Row],[Cantidad vendida
dd/mm/aaaa]]</f>
        <v>#N/A</v>
      </c>
      <c r="T175" s="153" t="e">
        <f>Tabla1[[#This Row],[Cantidad vendida
dd/mm/aaaa]]+#REF!</f>
        <v>#N/A</v>
      </c>
      <c r="U175" s="153" t="e">
        <f>Tabla1[[#This Row],[Existencia
dd/mm/aaaa2]]+#REF!</f>
        <v>#N/A</v>
      </c>
    </row>
    <row r="176" spans="1:21" s="69" customFormat="1" ht="14.45" hidden="1" customHeight="1" x14ac:dyDescent="0.25">
      <c r="A176" s="99" t="s">
        <v>724</v>
      </c>
      <c r="B176" s="94" t="s">
        <v>186</v>
      </c>
      <c r="C176" s="91" t="s">
        <v>796</v>
      </c>
      <c r="D176" s="91" t="s">
        <v>32</v>
      </c>
      <c r="E176" s="241">
        <v>475</v>
      </c>
      <c r="F176" s="127">
        <v>2</v>
      </c>
      <c r="G176" s="92">
        <f>Tabla1[[#This Row],[Precio U. Costo]]*1.05</f>
        <v>2.1</v>
      </c>
      <c r="H176" s="92">
        <f>Tabla1[[#This Row],[Precio U. Costo]]*1.08</f>
        <v>2.16</v>
      </c>
      <c r="I176" s="92">
        <f>Tabla1[[#This Row],[Precio U. Costo]]*1.1</f>
        <v>2.2000000000000002</v>
      </c>
      <c r="J176" s="92">
        <f>Tabla1[[#This Row],[Precio U. Costo]]*1.15</f>
        <v>2.2999999999999998</v>
      </c>
      <c r="K176" s="92">
        <f>Tabla1[[#This Row],[Precio U. Costo]]*1.2</f>
        <v>2.4</v>
      </c>
      <c r="L176" s="92">
        <f>Tabla1[[#This Row],[Precio U. Costo]]*1.25</f>
        <v>2.5</v>
      </c>
      <c r="M176" s="92">
        <f>Tabla1[[#This Row],[Precio U. Costo]]*1.3</f>
        <v>2.6</v>
      </c>
      <c r="N176" s="92">
        <f>Tabla1[[#This Row],[Precio U. Costo]]*1.35</f>
        <v>2.7</v>
      </c>
      <c r="O176" s="92">
        <f>Tabla1[[#This Row],[Precio U. Costo]]*1.4</f>
        <v>2.8</v>
      </c>
      <c r="P176" s="92">
        <f>Tabla1[[#This Row],[Precio U. Costo]]*1.45</f>
        <v>2.9</v>
      </c>
      <c r="Q176" s="92">
        <f>Tabla1[[#This Row],[Precio U. Costo]]*1.5</f>
        <v>3</v>
      </c>
      <c r="R176" s="100" t="e">
        <f>VLOOKUP(Tabla1[[#This Row],[Item]],Tabla13[],6,)</f>
        <v>#N/A</v>
      </c>
      <c r="S176" s="93" t="e">
        <f>Tabla1[[#This Row],[Cantidad en Existencia registradas]]-Tabla1[[#This Row],[Cantidad vendida
dd/mm/aaaa]]</f>
        <v>#N/A</v>
      </c>
      <c r="T176" s="93" t="e">
        <f>Tabla1[[#This Row],[Cantidad vendida
dd/mm/aaaa]]+#REF!</f>
        <v>#N/A</v>
      </c>
      <c r="U176" s="93" t="e">
        <f>Tabla1[[#This Row],[Existencia
dd/mm/aaaa2]]+#REF!</f>
        <v>#N/A</v>
      </c>
    </row>
    <row r="177" spans="1:21" s="69" customFormat="1" ht="14.45" hidden="1" customHeight="1" x14ac:dyDescent="0.25">
      <c r="A177" s="187"/>
      <c r="B177" s="174" t="s">
        <v>315</v>
      </c>
      <c r="C177" s="173" t="s">
        <v>906</v>
      </c>
      <c r="D177" s="174" t="s">
        <v>32</v>
      </c>
      <c r="E177" s="213">
        <v>1</v>
      </c>
      <c r="F177" s="191">
        <v>27.15</v>
      </c>
      <c r="G177" s="176">
        <f>Tabla1[[#This Row],[Precio U. Costo]]*1.05</f>
        <v>28.5075</v>
      </c>
      <c r="H177" s="176">
        <f>Tabla1[[#This Row],[Precio U. Costo]]*1.08</f>
        <v>29.321999999999999</v>
      </c>
      <c r="I177" s="176">
        <f>Tabla1[[#This Row],[Precio U. Costo]]*1.1</f>
        <v>29.865000000000002</v>
      </c>
      <c r="J177" s="176">
        <f>Tabla1[[#This Row],[Precio U. Costo]]*1.15</f>
        <v>31.222499999999997</v>
      </c>
      <c r="K177" s="176">
        <f>Tabla1[[#This Row],[Precio U. Costo]]*1.2</f>
        <v>32.58</v>
      </c>
      <c r="L177" s="176">
        <f>Tabla1[[#This Row],[Precio U. Costo]]*1.25</f>
        <v>33.9375</v>
      </c>
      <c r="M177" s="177">
        <f>Tabla1[[#This Row],[Precio U. Costo]]*1.3</f>
        <v>35.295000000000002</v>
      </c>
      <c r="N177" s="177">
        <f>Tabla1[[#This Row],[Precio U. Costo]]*1.35</f>
        <v>36.652500000000003</v>
      </c>
      <c r="O177" s="177">
        <f>Tabla1[[#This Row],[Precio U. Costo]]*1.4</f>
        <v>38.01</v>
      </c>
      <c r="P177" s="176">
        <f>Tabla1[[#This Row],[Precio U. Costo]]*1.45</f>
        <v>39.3675</v>
      </c>
      <c r="Q177" s="176">
        <f>Tabla1[[#This Row],[Precio U. Costo]]*1.5</f>
        <v>40.724999999999994</v>
      </c>
      <c r="R177" s="178" t="e">
        <f>VLOOKUP(Tabla1[[#This Row],[Item]],Tabla13[],6,)</f>
        <v>#N/A</v>
      </c>
      <c r="S177" s="179" t="e">
        <f>Tabla1[[#This Row],[Cantidad en Existencia registradas]]-Tabla1[[#This Row],[Cantidad vendida
dd/mm/aaaa]]</f>
        <v>#N/A</v>
      </c>
      <c r="T177" s="148" t="e">
        <f>Tabla1[[#This Row],[Cantidad vendida
dd/mm/aaaa]]+#REF!</f>
        <v>#N/A</v>
      </c>
      <c r="U177" s="148" t="e">
        <f>Tabla1[[#This Row],[Existencia
dd/mm/aaaa2]]+#REF!</f>
        <v>#N/A</v>
      </c>
    </row>
    <row r="178" spans="1:21" s="69" customFormat="1" ht="14.45" hidden="1" customHeight="1" x14ac:dyDescent="0.25">
      <c r="A178" s="171"/>
      <c r="B178" s="188" t="s">
        <v>315</v>
      </c>
      <c r="C178" s="172" t="s">
        <v>909</v>
      </c>
      <c r="D178" s="188" t="s">
        <v>32</v>
      </c>
      <c r="E178" s="213">
        <v>3</v>
      </c>
      <c r="F178" s="192">
        <v>5.6</v>
      </c>
      <c r="G178" s="194">
        <f>Tabla1[[#This Row],[Precio U. Costo]]*1.05</f>
        <v>5.88</v>
      </c>
      <c r="H178" s="194">
        <f>Tabla1[[#This Row],[Precio U. Costo]]*1.08</f>
        <v>6.048</v>
      </c>
      <c r="I178" s="194">
        <f>Tabla1[[#This Row],[Precio U. Costo]]*1.1</f>
        <v>6.16</v>
      </c>
      <c r="J178" s="194">
        <f>Tabla1[[#This Row],[Precio U. Costo]]*1.15</f>
        <v>6.4399999999999995</v>
      </c>
      <c r="K178" s="194">
        <f>Tabla1[[#This Row],[Precio U. Costo]]*1.2</f>
        <v>6.72</v>
      </c>
      <c r="L178" s="194">
        <f>Tabla1[[#This Row],[Precio U. Costo]]*1.25</f>
        <v>7</v>
      </c>
      <c r="M178" s="182">
        <f>Tabla1[[#This Row],[Precio U. Costo]]*1.3</f>
        <v>7.2799999999999994</v>
      </c>
      <c r="N178" s="182">
        <f>Tabla1[[#This Row],[Precio U. Costo]]*1.35</f>
        <v>7.56</v>
      </c>
      <c r="O178" s="182">
        <f>Tabla1[[#This Row],[Precio U. Costo]]*1.4</f>
        <v>7.839999999999999</v>
      </c>
      <c r="P178" s="194">
        <f>Tabla1[[#This Row],[Precio U. Costo]]*1.45</f>
        <v>8.1199999999999992</v>
      </c>
      <c r="Q178" s="194">
        <f>Tabla1[[#This Row],[Precio U. Costo]]*1.5</f>
        <v>8.3999999999999986</v>
      </c>
      <c r="R178" s="183" t="e">
        <f>VLOOKUP(Tabla1[[#This Row],[Item]],Tabla13[],6,)</f>
        <v>#N/A</v>
      </c>
      <c r="S178" s="184" t="e">
        <f>Tabla1[[#This Row],[Cantidad en Existencia registradas]]-Tabla1[[#This Row],[Cantidad vendida
dd/mm/aaaa]]</f>
        <v>#N/A</v>
      </c>
      <c r="T178" s="185" t="e">
        <f>Tabla1[[#This Row],[Cantidad vendida
dd/mm/aaaa]]+#REF!</f>
        <v>#N/A</v>
      </c>
      <c r="U178" s="185" t="e">
        <f>Tabla1[[#This Row],[Existencia
dd/mm/aaaa2]]+#REF!</f>
        <v>#N/A</v>
      </c>
    </row>
    <row r="179" spans="1:21" s="69" customFormat="1" ht="14.45" hidden="1" customHeight="1" x14ac:dyDescent="0.25">
      <c r="A179" s="171"/>
      <c r="B179" s="188" t="s">
        <v>315</v>
      </c>
      <c r="C179" s="172" t="s">
        <v>905</v>
      </c>
      <c r="D179" s="188" t="s">
        <v>32</v>
      </c>
      <c r="E179" s="213">
        <v>2</v>
      </c>
      <c r="F179" s="192">
        <v>6.89</v>
      </c>
      <c r="G179" s="181">
        <f>Tabla1[[#This Row],[Precio U. Costo]]*1.05</f>
        <v>7.2344999999999997</v>
      </c>
      <c r="H179" s="181">
        <f>Tabla1[[#This Row],[Precio U. Costo]]*1.08</f>
        <v>7.4412000000000003</v>
      </c>
      <c r="I179" s="181">
        <f>Tabla1[[#This Row],[Precio U. Costo]]*1.1</f>
        <v>7.5790000000000006</v>
      </c>
      <c r="J179" s="181">
        <f>Tabla1[[#This Row],[Precio U. Costo]]*1.15</f>
        <v>7.9234999999999989</v>
      </c>
      <c r="K179" s="181">
        <f>Tabla1[[#This Row],[Precio U. Costo]]*1.2</f>
        <v>8.2679999999999989</v>
      </c>
      <c r="L179" s="181">
        <f>Tabla1[[#This Row],[Precio U. Costo]]*1.25</f>
        <v>8.6124999999999989</v>
      </c>
      <c r="M179" s="182">
        <f>Tabla1[[#This Row],[Precio U. Costo]]*1.3</f>
        <v>8.9570000000000007</v>
      </c>
      <c r="N179" s="182">
        <f>Tabla1[[#This Row],[Precio U. Costo]]*1.35</f>
        <v>9.3015000000000008</v>
      </c>
      <c r="O179" s="182">
        <f>Tabla1[[#This Row],[Precio U. Costo]]*1.4</f>
        <v>9.645999999999999</v>
      </c>
      <c r="P179" s="181">
        <f>Tabla1[[#This Row],[Precio U. Costo]]*1.45</f>
        <v>9.990499999999999</v>
      </c>
      <c r="Q179" s="181">
        <f>Tabla1[[#This Row],[Precio U. Costo]]*1.5</f>
        <v>10.334999999999999</v>
      </c>
      <c r="R179" s="183" t="e">
        <f>VLOOKUP(Tabla1[[#This Row],[Item]],Tabla13[],6,)</f>
        <v>#N/A</v>
      </c>
      <c r="S179" s="184" t="e">
        <f>Tabla1[[#This Row],[Cantidad en Existencia registradas]]-Tabla1[[#This Row],[Cantidad vendida
dd/mm/aaaa]]</f>
        <v>#N/A</v>
      </c>
      <c r="T179" s="185" t="e">
        <f>Tabla1[[#This Row],[Cantidad vendida
dd/mm/aaaa]]+#REF!</f>
        <v>#N/A</v>
      </c>
      <c r="U179" s="185" t="e">
        <f>Tabla1[[#This Row],[Existencia
dd/mm/aaaa2]]+#REF!</f>
        <v>#N/A</v>
      </c>
    </row>
    <row r="180" spans="1:21" s="69" customFormat="1" hidden="1" x14ac:dyDescent="0.25">
      <c r="A180" s="99" t="s">
        <v>518</v>
      </c>
      <c r="B180" s="94" t="s">
        <v>1</v>
      </c>
      <c r="C180" s="94" t="s">
        <v>187</v>
      </c>
      <c r="D180" s="91" t="s">
        <v>32</v>
      </c>
      <c r="E180" s="212">
        <v>23</v>
      </c>
      <c r="F180" s="127">
        <v>258</v>
      </c>
      <c r="G180" s="92">
        <f>Tabla1[[#This Row],[Precio U. Costo]]*1.05</f>
        <v>270.90000000000003</v>
      </c>
      <c r="H180" s="92">
        <f>Tabla1[[#This Row],[Precio U. Costo]]*1.08</f>
        <v>278.64000000000004</v>
      </c>
      <c r="I180" s="92">
        <f>Tabla1[[#This Row],[Precio U. Costo]]*1.1</f>
        <v>283.8</v>
      </c>
      <c r="J180" s="92">
        <f>Tabla1[[#This Row],[Precio U. Costo]]*1.15</f>
        <v>296.7</v>
      </c>
      <c r="K180" s="92">
        <f>Tabla1[[#This Row],[Precio U. Costo]]*1.2</f>
        <v>309.59999999999997</v>
      </c>
      <c r="L180" s="92">
        <f>Tabla1[[#This Row],[Precio U. Costo]]*1.25</f>
        <v>322.5</v>
      </c>
      <c r="M180" s="92">
        <f>Tabla1[[#This Row],[Precio U. Costo]]*1.3</f>
        <v>335.40000000000003</v>
      </c>
      <c r="N180" s="92">
        <f>Tabla1[[#This Row],[Precio U. Costo]]*1.35</f>
        <v>348.3</v>
      </c>
      <c r="O180" s="92">
        <f>Tabla1[[#This Row],[Precio U. Costo]]*1.4</f>
        <v>361.2</v>
      </c>
      <c r="P180" s="92">
        <f>Tabla1[[#This Row],[Precio U. Costo]]*1.45</f>
        <v>374.09999999999997</v>
      </c>
      <c r="Q180" s="92">
        <f>Tabla1[[#This Row],[Precio U. Costo]]*1.5</f>
        <v>387</v>
      </c>
      <c r="R180" s="100" t="e">
        <f>VLOOKUP(Tabla1[[#This Row],[Item]],Tabla13[],6,)</f>
        <v>#N/A</v>
      </c>
      <c r="S180" s="93" t="e">
        <f>Tabla1[[#This Row],[Cantidad en Existencia registradas]]-Tabla1[[#This Row],[Cantidad vendida
dd/mm/aaaa]]</f>
        <v>#N/A</v>
      </c>
      <c r="T180" s="93" t="e">
        <f>Tabla1[[#This Row],[Cantidad vendida
dd/mm/aaaa]]+#REF!</f>
        <v>#N/A</v>
      </c>
      <c r="U180" s="93" t="e">
        <f>Tabla1[[#This Row],[Existencia
dd/mm/aaaa2]]+#REF!</f>
        <v>#N/A</v>
      </c>
    </row>
    <row r="181" spans="1:21" s="69" customFormat="1" hidden="1" x14ac:dyDescent="0.25">
      <c r="A181" s="99" t="s">
        <v>431</v>
      </c>
      <c r="B181" s="94" t="s">
        <v>315</v>
      </c>
      <c r="C181" s="91" t="s">
        <v>8</v>
      </c>
      <c r="D181" s="91" t="s">
        <v>32</v>
      </c>
      <c r="E181" s="241">
        <v>1</v>
      </c>
      <c r="F181" s="127">
        <v>456</v>
      </c>
      <c r="G181" s="92">
        <f>Tabla1[[#This Row],[Precio U. Costo]]*1.05</f>
        <v>478.8</v>
      </c>
      <c r="H181" s="92">
        <f>Tabla1[[#This Row],[Precio U. Costo]]*1.08</f>
        <v>492.48</v>
      </c>
      <c r="I181" s="92">
        <f>Tabla1[[#This Row],[Precio U. Costo]]*1.1</f>
        <v>501.6</v>
      </c>
      <c r="J181" s="92">
        <f>Tabla1[[#This Row],[Precio U. Costo]]*1.15</f>
        <v>524.4</v>
      </c>
      <c r="K181" s="92">
        <f>Tabla1[[#This Row],[Precio U. Costo]]*1.2</f>
        <v>547.19999999999993</v>
      </c>
      <c r="L181" s="92">
        <f>Tabla1[[#This Row],[Precio U. Costo]]*1.25</f>
        <v>570</v>
      </c>
      <c r="M181" s="92">
        <f>Tabla1[[#This Row],[Precio U. Costo]]*1.3</f>
        <v>592.80000000000007</v>
      </c>
      <c r="N181" s="92">
        <f>Tabla1[[#This Row],[Precio U. Costo]]*1.35</f>
        <v>615.6</v>
      </c>
      <c r="O181" s="92">
        <f>Tabla1[[#This Row],[Precio U. Costo]]*1.4</f>
        <v>638.4</v>
      </c>
      <c r="P181" s="92">
        <f>Tabla1[[#This Row],[Precio U. Costo]]*1.45</f>
        <v>661.19999999999993</v>
      </c>
      <c r="Q181" s="92">
        <f>Tabla1[[#This Row],[Precio U. Costo]]*1.5</f>
        <v>684</v>
      </c>
      <c r="R181" s="100" t="e">
        <f>VLOOKUP(Tabla1[[#This Row],[Item]],Tabla13[],6,)</f>
        <v>#N/A</v>
      </c>
      <c r="S181" s="93" t="e">
        <f>Tabla1[[#This Row],[Cantidad en Existencia registradas]]-Tabla1[[#This Row],[Cantidad vendida
dd/mm/aaaa]]</f>
        <v>#N/A</v>
      </c>
      <c r="T181" s="93" t="e">
        <f>Tabla1[[#This Row],[Cantidad vendida
dd/mm/aaaa]]+#REF!</f>
        <v>#N/A</v>
      </c>
      <c r="U181" s="93" t="e">
        <f>Tabla1[[#This Row],[Existencia
dd/mm/aaaa2]]+#REF!</f>
        <v>#N/A</v>
      </c>
    </row>
    <row r="182" spans="1:21" s="69" customFormat="1" hidden="1" x14ac:dyDescent="0.25">
      <c r="A182" s="99" t="s">
        <v>430</v>
      </c>
      <c r="B182" s="94" t="s">
        <v>315</v>
      </c>
      <c r="C182" s="91" t="s">
        <v>9</v>
      </c>
      <c r="D182" s="91" t="s">
        <v>32</v>
      </c>
      <c r="E182" s="212">
        <v>1</v>
      </c>
      <c r="F182" s="127">
        <v>385</v>
      </c>
      <c r="G182" s="92">
        <f>Tabla1[[#This Row],[Precio U. Costo]]*1.05</f>
        <v>404.25</v>
      </c>
      <c r="H182" s="92">
        <f>Tabla1[[#This Row],[Precio U. Costo]]*1.08</f>
        <v>415.8</v>
      </c>
      <c r="I182" s="92">
        <f>Tabla1[[#This Row],[Precio U. Costo]]*1.1</f>
        <v>423.50000000000006</v>
      </c>
      <c r="J182" s="92">
        <f>Tabla1[[#This Row],[Precio U. Costo]]*1.15</f>
        <v>442.74999999999994</v>
      </c>
      <c r="K182" s="92">
        <f>Tabla1[[#This Row],[Precio U. Costo]]*1.2</f>
        <v>462</v>
      </c>
      <c r="L182" s="92">
        <f>Tabla1[[#This Row],[Precio U. Costo]]*1.25</f>
        <v>481.25</v>
      </c>
      <c r="M182" s="92">
        <f>Tabla1[[#This Row],[Precio U. Costo]]*1.3</f>
        <v>500.5</v>
      </c>
      <c r="N182" s="92">
        <f>Tabla1[[#This Row],[Precio U. Costo]]*1.35</f>
        <v>519.75</v>
      </c>
      <c r="O182" s="92">
        <f>Tabla1[[#This Row],[Precio U. Costo]]*1.4</f>
        <v>539</v>
      </c>
      <c r="P182" s="92">
        <f>Tabla1[[#This Row],[Precio U. Costo]]*1.45</f>
        <v>558.25</v>
      </c>
      <c r="Q182" s="92">
        <f>Tabla1[[#This Row],[Precio U. Costo]]*1.5</f>
        <v>577.5</v>
      </c>
      <c r="R182" s="100" t="e">
        <f>VLOOKUP(Tabla1[[#This Row],[Item]],Tabla13[],6,)</f>
        <v>#N/A</v>
      </c>
      <c r="S182" s="93" t="e">
        <f>Tabla1[[#This Row],[Cantidad en Existencia registradas]]-Tabla1[[#This Row],[Cantidad vendida
dd/mm/aaaa]]</f>
        <v>#N/A</v>
      </c>
      <c r="T182" s="93" t="e">
        <f>Tabla1[[#This Row],[Cantidad vendida
dd/mm/aaaa]]+#REF!</f>
        <v>#N/A</v>
      </c>
      <c r="U182" s="93" t="e">
        <f>Tabla1[[#This Row],[Existencia
dd/mm/aaaa2]]+#REF!</f>
        <v>#N/A</v>
      </c>
    </row>
    <row r="183" spans="1:21" s="69" customFormat="1" hidden="1" x14ac:dyDescent="0.25">
      <c r="A183" s="99" t="s">
        <v>576</v>
      </c>
      <c r="B183" s="94" t="s">
        <v>311</v>
      </c>
      <c r="C183" s="91" t="s">
        <v>227</v>
      </c>
      <c r="D183" s="91" t="s">
        <v>32</v>
      </c>
      <c r="E183" s="212">
        <v>0</v>
      </c>
      <c r="F183" s="127">
        <v>58</v>
      </c>
      <c r="G183" s="92">
        <f>Tabla1[[#This Row],[Precio U. Costo]]*1.05</f>
        <v>60.900000000000006</v>
      </c>
      <c r="H183" s="92">
        <f>Tabla1[[#This Row],[Precio U. Costo]]*1.08</f>
        <v>62.64</v>
      </c>
      <c r="I183" s="92">
        <f>Tabla1[[#This Row],[Precio U. Costo]]*1.1</f>
        <v>63.800000000000004</v>
      </c>
      <c r="J183" s="92">
        <f>Tabla1[[#This Row],[Precio U. Costo]]*1.15</f>
        <v>66.699999999999989</v>
      </c>
      <c r="K183" s="92">
        <f>Tabla1[[#This Row],[Precio U. Costo]]*1.2</f>
        <v>69.599999999999994</v>
      </c>
      <c r="L183" s="92">
        <f>Tabla1[[#This Row],[Precio U. Costo]]*1.25</f>
        <v>72.5</v>
      </c>
      <c r="M183" s="92">
        <f>Tabla1[[#This Row],[Precio U. Costo]]*1.3</f>
        <v>75.400000000000006</v>
      </c>
      <c r="N183" s="92">
        <f>Tabla1[[#This Row],[Precio U. Costo]]*1.35</f>
        <v>78.300000000000011</v>
      </c>
      <c r="O183" s="92">
        <f>Tabla1[[#This Row],[Precio U. Costo]]*1.4</f>
        <v>81.199999999999989</v>
      </c>
      <c r="P183" s="92">
        <f>Tabla1[[#This Row],[Precio U. Costo]]*1.45</f>
        <v>84.1</v>
      </c>
      <c r="Q183" s="92">
        <f>Tabla1[[#This Row],[Precio U. Costo]]*1.5</f>
        <v>87</v>
      </c>
      <c r="R183" s="100" t="e">
        <f>VLOOKUP(Tabla1[[#This Row],[Item]],Tabla13[],6,)</f>
        <v>#N/A</v>
      </c>
      <c r="S183" s="93" t="e">
        <f>Tabla1[[#This Row],[Cantidad en Existencia registradas]]-Tabla1[[#This Row],[Cantidad vendida
dd/mm/aaaa]]</f>
        <v>#N/A</v>
      </c>
      <c r="T183" s="93" t="e">
        <f>Tabla1[[#This Row],[Cantidad vendida
dd/mm/aaaa]]+#REF!</f>
        <v>#N/A</v>
      </c>
      <c r="U183" s="93" t="e">
        <f>Tabla1[[#This Row],[Existencia
dd/mm/aaaa2]]+#REF!</f>
        <v>#N/A</v>
      </c>
    </row>
    <row r="184" spans="1:21" s="69" customFormat="1" hidden="1" x14ac:dyDescent="0.25">
      <c r="A184" s="99" t="s">
        <v>575</v>
      </c>
      <c r="B184" s="94" t="s">
        <v>311</v>
      </c>
      <c r="C184" s="94" t="s">
        <v>205</v>
      </c>
      <c r="D184" s="91" t="s">
        <v>32</v>
      </c>
      <c r="E184" s="232">
        <v>7</v>
      </c>
      <c r="F184" s="234">
        <v>609</v>
      </c>
      <c r="G184" s="92">
        <f>Tabla1[[#This Row],[Precio U. Costo]]*1.05</f>
        <v>639.45000000000005</v>
      </c>
      <c r="H184" s="92">
        <f>Tabla1[[#This Row],[Precio U. Costo]]*1.08</f>
        <v>657.72</v>
      </c>
      <c r="I184" s="92">
        <f>Tabla1[[#This Row],[Precio U. Costo]]*1.1</f>
        <v>669.90000000000009</v>
      </c>
      <c r="J184" s="92">
        <f>Tabla1[[#This Row],[Precio U. Costo]]*1.15</f>
        <v>700.34999999999991</v>
      </c>
      <c r="K184" s="92">
        <f>Tabla1[[#This Row],[Precio U. Costo]]*1.2</f>
        <v>730.8</v>
      </c>
      <c r="L184" s="92">
        <f>Tabla1[[#This Row],[Precio U. Costo]]*1.25</f>
        <v>761.25</v>
      </c>
      <c r="M184" s="92">
        <f>Tabla1[[#This Row],[Precio U. Costo]]*1.3</f>
        <v>791.7</v>
      </c>
      <c r="N184" s="92">
        <f>Tabla1[[#This Row],[Precio U. Costo]]*1.35</f>
        <v>822.15000000000009</v>
      </c>
      <c r="O184" s="92">
        <f>Tabla1[[#This Row],[Precio U. Costo]]*1.4</f>
        <v>852.59999999999991</v>
      </c>
      <c r="P184" s="92">
        <f>Tabla1[[#This Row],[Precio U. Costo]]*1.45</f>
        <v>883.05</v>
      </c>
      <c r="Q184" s="92">
        <f>Tabla1[[#This Row],[Precio U. Costo]]*1.5</f>
        <v>913.5</v>
      </c>
      <c r="R184" s="100" t="e">
        <f>VLOOKUP(Tabla1[[#This Row],[Item]],Tabla13[],6,)</f>
        <v>#N/A</v>
      </c>
      <c r="S184" s="93" t="e">
        <f>Tabla1[[#This Row],[Cantidad en Existencia registradas]]-Tabla1[[#This Row],[Cantidad vendida
dd/mm/aaaa]]</f>
        <v>#N/A</v>
      </c>
      <c r="T184" s="93" t="e">
        <f>Tabla1[[#This Row],[Cantidad vendida
dd/mm/aaaa]]+#REF!</f>
        <v>#N/A</v>
      </c>
      <c r="U184" s="93" t="e">
        <f>Tabla1[[#This Row],[Existencia
dd/mm/aaaa2]]+#REF!</f>
        <v>#N/A</v>
      </c>
    </row>
    <row r="185" spans="1:21" s="69" customFormat="1" hidden="1" x14ac:dyDescent="0.25">
      <c r="A185" s="99" t="s">
        <v>732</v>
      </c>
      <c r="B185" s="94" t="s">
        <v>312</v>
      </c>
      <c r="C185" s="94" t="s">
        <v>220</v>
      </c>
      <c r="D185" s="91" t="s">
        <v>32</v>
      </c>
      <c r="E185" s="212">
        <v>0</v>
      </c>
      <c r="F185" s="127">
        <v>1789</v>
      </c>
      <c r="G185" s="92">
        <f>Tabla1[[#This Row],[Precio U. Costo]]*1.05</f>
        <v>1878.45</v>
      </c>
      <c r="H185" s="92">
        <f>Tabla1[[#This Row],[Precio U. Costo]]*1.08</f>
        <v>1932.1200000000001</v>
      </c>
      <c r="I185" s="92">
        <f>Tabla1[[#This Row],[Precio U. Costo]]*1.1</f>
        <v>1967.9</v>
      </c>
      <c r="J185" s="92">
        <f>Tabla1[[#This Row],[Precio U. Costo]]*1.15</f>
        <v>2057.35</v>
      </c>
      <c r="K185" s="92">
        <f>Tabla1[[#This Row],[Precio U. Costo]]*1.2</f>
        <v>2146.7999999999997</v>
      </c>
      <c r="L185" s="92">
        <f>Tabla1[[#This Row],[Precio U. Costo]]*1.25</f>
        <v>2236.25</v>
      </c>
      <c r="M185" s="92">
        <f>Tabla1[[#This Row],[Precio U. Costo]]*1.3</f>
        <v>2325.7000000000003</v>
      </c>
      <c r="N185" s="92">
        <f>Tabla1[[#This Row],[Precio U. Costo]]*1.35</f>
        <v>2415.15</v>
      </c>
      <c r="O185" s="92">
        <f>Tabla1[[#This Row],[Precio U. Costo]]*1.4</f>
        <v>2504.6</v>
      </c>
      <c r="P185" s="92">
        <f>Tabla1[[#This Row],[Precio U. Costo]]*1.45</f>
        <v>2594.0499999999997</v>
      </c>
      <c r="Q185" s="92">
        <f>Tabla1[[#This Row],[Precio U. Costo]]*1.5</f>
        <v>2683.5</v>
      </c>
      <c r="R185" s="100" t="e">
        <f>VLOOKUP(Tabla1[[#This Row],[Item]],Tabla13[],6,)</f>
        <v>#N/A</v>
      </c>
      <c r="S185" s="93" t="e">
        <f>Tabla1[[#This Row],[Cantidad en Existencia registradas]]-Tabla1[[#This Row],[Cantidad vendida
dd/mm/aaaa]]</f>
        <v>#N/A</v>
      </c>
      <c r="T185" s="93" t="e">
        <f>Tabla1[[#This Row],[Cantidad vendida
dd/mm/aaaa]]+#REF!</f>
        <v>#N/A</v>
      </c>
      <c r="U185" s="93" t="e">
        <f>Tabla1[[#This Row],[Existencia
dd/mm/aaaa2]]+#REF!</f>
        <v>#N/A</v>
      </c>
    </row>
    <row r="186" spans="1:21" s="69" customFormat="1" hidden="1" x14ac:dyDescent="0.25">
      <c r="A186" s="99" t="s">
        <v>574</v>
      </c>
      <c r="B186" s="94" t="s">
        <v>311</v>
      </c>
      <c r="C186" s="94" t="s">
        <v>338</v>
      </c>
      <c r="D186" s="91" t="s">
        <v>32</v>
      </c>
      <c r="E186" s="232">
        <v>6</v>
      </c>
      <c r="F186" s="234">
        <v>371.2</v>
      </c>
      <c r="G186" s="92">
        <f>Tabla1[[#This Row],[Precio U. Costo]]*1.05</f>
        <v>389.76</v>
      </c>
      <c r="H186" s="92">
        <f>Tabla1[[#This Row],[Precio U. Costo]]*1.08</f>
        <v>400.89600000000002</v>
      </c>
      <c r="I186" s="92">
        <f>Tabla1[[#This Row],[Precio U. Costo]]*1.1</f>
        <v>408.32</v>
      </c>
      <c r="J186" s="92">
        <f>Tabla1[[#This Row],[Precio U. Costo]]*1.15</f>
        <v>426.87999999999994</v>
      </c>
      <c r="K186" s="92">
        <f>Tabla1[[#This Row],[Precio U. Costo]]*1.2</f>
        <v>445.44</v>
      </c>
      <c r="L186" s="92">
        <f>Tabla1[[#This Row],[Precio U. Costo]]*1.25</f>
        <v>464</v>
      </c>
      <c r="M186" s="92">
        <f>Tabla1[[#This Row],[Precio U. Costo]]*1.3</f>
        <v>482.56</v>
      </c>
      <c r="N186" s="92">
        <f>Tabla1[[#This Row],[Precio U. Costo]]*1.35</f>
        <v>501.12</v>
      </c>
      <c r="O186" s="92">
        <f>Tabla1[[#This Row],[Precio U. Costo]]*1.4</f>
        <v>519.67999999999995</v>
      </c>
      <c r="P186" s="92">
        <f>Tabla1[[#This Row],[Precio U. Costo]]*1.45</f>
        <v>538.24</v>
      </c>
      <c r="Q186" s="92">
        <f>Tabla1[[#This Row],[Precio U. Costo]]*1.5</f>
        <v>556.79999999999995</v>
      </c>
      <c r="R186" s="100" t="e">
        <f>VLOOKUP(Tabla1[[#This Row],[Item]],Tabla13[],6,)</f>
        <v>#N/A</v>
      </c>
      <c r="S186" s="93" t="e">
        <f>Tabla1[[#This Row],[Cantidad en Existencia registradas]]-Tabla1[[#This Row],[Cantidad vendida
dd/mm/aaaa]]</f>
        <v>#N/A</v>
      </c>
      <c r="T186" s="93" t="e">
        <f>Tabla1[[#This Row],[Cantidad vendida
dd/mm/aaaa]]+#REF!</f>
        <v>#N/A</v>
      </c>
      <c r="U186" s="93" t="e">
        <f>Tabla1[[#This Row],[Existencia
dd/mm/aaaa2]]+#REF!</f>
        <v>#N/A</v>
      </c>
    </row>
    <row r="187" spans="1:21" s="69" customFormat="1" ht="28.5" hidden="1" x14ac:dyDescent="0.25">
      <c r="A187" s="99" t="s">
        <v>364</v>
      </c>
      <c r="B187" s="94" t="s">
        <v>122</v>
      </c>
      <c r="C187" s="228" t="s">
        <v>1022</v>
      </c>
      <c r="D187" s="91" t="s">
        <v>32</v>
      </c>
      <c r="E187" s="212">
        <v>17</v>
      </c>
      <c r="F187" s="132">
        <f>26.75*1.6</f>
        <v>42.800000000000004</v>
      </c>
      <c r="G187" s="92">
        <f>Tabla1[[#This Row],[Precio U. Costo]]*1.05</f>
        <v>44.940000000000005</v>
      </c>
      <c r="H187" s="92">
        <f>Tabla1[[#This Row],[Precio U. Costo]]*1.08</f>
        <v>46.224000000000011</v>
      </c>
      <c r="I187" s="92">
        <f>Tabla1[[#This Row],[Precio U. Costo]]*1.1</f>
        <v>47.080000000000005</v>
      </c>
      <c r="J187" s="92">
        <f>Tabla1[[#This Row],[Precio U. Costo]]*1.15</f>
        <v>49.22</v>
      </c>
      <c r="K187" s="92">
        <f>Tabla1[[#This Row],[Precio U. Costo]]*1.2</f>
        <v>51.360000000000007</v>
      </c>
      <c r="L187" s="92">
        <f>Tabla1[[#This Row],[Precio U. Costo]]*1.25</f>
        <v>53.500000000000007</v>
      </c>
      <c r="M187" s="92">
        <f>Tabla1[[#This Row],[Precio U. Costo]]*1.3</f>
        <v>55.640000000000008</v>
      </c>
      <c r="N187" s="92">
        <f>Tabla1[[#This Row],[Precio U. Costo]]*1.35</f>
        <v>57.780000000000008</v>
      </c>
      <c r="O187" s="92">
        <f>Tabla1[[#This Row],[Precio U. Costo]]*1.4</f>
        <v>59.92</v>
      </c>
      <c r="P187" s="92">
        <f>Tabla1[[#This Row],[Precio U. Costo]]*1.45</f>
        <v>62.06</v>
      </c>
      <c r="Q187" s="92">
        <f>Tabla1[[#This Row],[Precio U. Costo]]*1.5</f>
        <v>64.2</v>
      </c>
      <c r="R187" s="100" t="e">
        <f>VLOOKUP(Tabla1[[#This Row],[Item]],Tabla13[],6,)</f>
        <v>#N/A</v>
      </c>
      <c r="S187" s="93" t="e">
        <f>Tabla1[[#This Row],[Cantidad en Existencia registradas]]-Tabla1[[#This Row],[Cantidad vendida
dd/mm/aaaa]]</f>
        <v>#N/A</v>
      </c>
      <c r="T187" s="93" t="e">
        <f>Tabla1[[#This Row],[Cantidad vendida
dd/mm/aaaa]]+#REF!</f>
        <v>#N/A</v>
      </c>
      <c r="U187" s="93" t="e">
        <f>Tabla1[[#This Row],[Existencia
dd/mm/aaaa2]]+#REF!</f>
        <v>#N/A</v>
      </c>
    </row>
    <row r="188" spans="1:21" s="69" customFormat="1" hidden="1" x14ac:dyDescent="0.25">
      <c r="A188" s="99" t="s">
        <v>615</v>
      </c>
      <c r="B188" s="94" t="s">
        <v>196</v>
      </c>
      <c r="C188" s="91" t="s">
        <v>199</v>
      </c>
      <c r="D188" s="91" t="s">
        <v>32</v>
      </c>
      <c r="E188" s="241">
        <v>6</v>
      </c>
      <c r="F188" s="127">
        <v>125</v>
      </c>
      <c r="G188" s="92">
        <f>Tabla1[[#This Row],[Precio U. Costo]]*1.05</f>
        <v>131.25</v>
      </c>
      <c r="H188" s="92">
        <f>Tabla1[[#This Row],[Precio U. Costo]]*1.08</f>
        <v>135</v>
      </c>
      <c r="I188" s="92">
        <f>Tabla1[[#This Row],[Precio U. Costo]]*1.1</f>
        <v>137.5</v>
      </c>
      <c r="J188" s="92">
        <f>Tabla1[[#This Row],[Precio U. Costo]]*1.15</f>
        <v>143.75</v>
      </c>
      <c r="K188" s="92">
        <f>Tabla1[[#This Row],[Precio U. Costo]]*1.2</f>
        <v>150</v>
      </c>
      <c r="L188" s="92">
        <f>Tabla1[[#This Row],[Precio U. Costo]]*1.25</f>
        <v>156.25</v>
      </c>
      <c r="M188" s="92">
        <f>Tabla1[[#This Row],[Precio U. Costo]]*1.3</f>
        <v>162.5</v>
      </c>
      <c r="N188" s="92">
        <f>Tabla1[[#This Row],[Precio U. Costo]]*1.35</f>
        <v>168.75</v>
      </c>
      <c r="O188" s="92">
        <f>Tabla1[[#This Row],[Precio U. Costo]]*1.4</f>
        <v>175</v>
      </c>
      <c r="P188" s="92">
        <f>Tabla1[[#This Row],[Precio U. Costo]]*1.45</f>
        <v>181.25</v>
      </c>
      <c r="Q188" s="92">
        <f>Tabla1[[#This Row],[Precio U. Costo]]*1.5</f>
        <v>187.5</v>
      </c>
      <c r="R188" s="100" t="e">
        <f>VLOOKUP(Tabla1[[#This Row],[Item]],Tabla13[],6,)</f>
        <v>#N/A</v>
      </c>
      <c r="S188" s="93" t="e">
        <f>Tabla1[[#This Row],[Cantidad en Existencia registradas]]-Tabla1[[#This Row],[Cantidad vendida
dd/mm/aaaa]]</f>
        <v>#N/A</v>
      </c>
      <c r="T188" s="93" t="e">
        <f>Tabla1[[#This Row],[Cantidad vendida
dd/mm/aaaa]]+#REF!</f>
        <v>#N/A</v>
      </c>
      <c r="U188" s="93" t="e">
        <f>Tabla1[[#This Row],[Existencia
dd/mm/aaaa2]]+#REF!</f>
        <v>#N/A</v>
      </c>
    </row>
    <row r="189" spans="1:21" s="69" customFormat="1" ht="14.45" hidden="1" customHeight="1" x14ac:dyDescent="0.25">
      <c r="A189" s="99" t="s">
        <v>723</v>
      </c>
      <c r="B189" s="94" t="s">
        <v>186</v>
      </c>
      <c r="C189" s="91" t="s">
        <v>171</v>
      </c>
      <c r="D189" s="91" t="s">
        <v>32</v>
      </c>
      <c r="E189" s="212">
        <v>0</v>
      </c>
      <c r="F189" s="127">
        <v>149</v>
      </c>
      <c r="G189" s="92">
        <f>Tabla1[[#This Row],[Precio U. Costo]]*1.05</f>
        <v>156.45000000000002</v>
      </c>
      <c r="H189" s="92">
        <f>Tabla1[[#This Row],[Precio U. Costo]]*1.08</f>
        <v>160.92000000000002</v>
      </c>
      <c r="I189" s="92">
        <f>Tabla1[[#This Row],[Precio U. Costo]]*1.1</f>
        <v>163.9</v>
      </c>
      <c r="J189" s="92">
        <f>Tabla1[[#This Row],[Precio U. Costo]]*1.15</f>
        <v>171.35</v>
      </c>
      <c r="K189" s="92">
        <f>Tabla1[[#This Row],[Precio U. Costo]]*1.2</f>
        <v>178.79999999999998</v>
      </c>
      <c r="L189" s="92">
        <f>Tabla1[[#This Row],[Precio U. Costo]]*1.25</f>
        <v>186.25</v>
      </c>
      <c r="M189" s="92">
        <f>Tabla1[[#This Row],[Precio U. Costo]]*1.3</f>
        <v>193.70000000000002</v>
      </c>
      <c r="N189" s="92">
        <f>Tabla1[[#This Row],[Precio U. Costo]]*1.35</f>
        <v>201.15</v>
      </c>
      <c r="O189" s="92">
        <f>Tabla1[[#This Row],[Precio U. Costo]]*1.4</f>
        <v>208.6</v>
      </c>
      <c r="P189" s="92">
        <f>Tabla1[[#This Row],[Precio U. Costo]]*1.45</f>
        <v>216.04999999999998</v>
      </c>
      <c r="Q189" s="92">
        <f>Tabla1[[#This Row],[Precio U. Costo]]*1.5</f>
        <v>223.5</v>
      </c>
      <c r="R189" s="100" t="e">
        <f>VLOOKUP(Tabla1[[#This Row],[Item]],Tabla13[],6,)</f>
        <v>#N/A</v>
      </c>
      <c r="S189" s="93" t="e">
        <f>Tabla1[[#This Row],[Cantidad en Existencia registradas]]-Tabla1[[#This Row],[Cantidad vendida
dd/mm/aaaa]]</f>
        <v>#N/A</v>
      </c>
      <c r="T189" s="93" t="e">
        <f>Tabla1[[#This Row],[Cantidad vendida
dd/mm/aaaa]]+#REF!</f>
        <v>#N/A</v>
      </c>
      <c r="U189" s="93" t="e">
        <f>Tabla1[[#This Row],[Existencia
dd/mm/aaaa2]]+#REF!</f>
        <v>#N/A</v>
      </c>
    </row>
    <row r="190" spans="1:21" s="69" customFormat="1" ht="14.45" hidden="1" customHeight="1" x14ac:dyDescent="0.25">
      <c r="A190" s="99" t="s">
        <v>721</v>
      </c>
      <c r="B190" s="94" t="s">
        <v>186</v>
      </c>
      <c r="C190" s="91" t="s">
        <v>768</v>
      </c>
      <c r="D190" s="91" t="s">
        <v>32</v>
      </c>
      <c r="E190" s="212">
        <v>507</v>
      </c>
      <c r="F190" s="127">
        <v>2</v>
      </c>
      <c r="G190" s="92">
        <f>Tabla1[[#This Row],[Precio U. Costo]]*1.05</f>
        <v>2.1</v>
      </c>
      <c r="H190" s="92">
        <f>Tabla1[[#This Row],[Precio U. Costo]]*1.08</f>
        <v>2.16</v>
      </c>
      <c r="I190" s="92">
        <f>Tabla1[[#This Row],[Precio U. Costo]]*1.1</f>
        <v>2.2000000000000002</v>
      </c>
      <c r="J190" s="92">
        <f>Tabla1[[#This Row],[Precio U. Costo]]*1.15</f>
        <v>2.2999999999999998</v>
      </c>
      <c r="K190" s="92">
        <f>Tabla1[[#This Row],[Precio U. Costo]]*1.2</f>
        <v>2.4</v>
      </c>
      <c r="L190" s="92">
        <f>Tabla1[[#This Row],[Precio U. Costo]]*1.25</f>
        <v>2.5</v>
      </c>
      <c r="M190" s="92">
        <f>Tabla1[[#This Row],[Precio U. Costo]]*1.3</f>
        <v>2.6</v>
      </c>
      <c r="N190" s="92">
        <f>Tabla1[[#This Row],[Precio U. Costo]]*1.35</f>
        <v>2.7</v>
      </c>
      <c r="O190" s="92">
        <f>Tabla1[[#This Row],[Precio U. Costo]]*1.4</f>
        <v>2.8</v>
      </c>
      <c r="P190" s="92">
        <f>Tabla1[[#This Row],[Precio U. Costo]]*1.45</f>
        <v>2.9</v>
      </c>
      <c r="Q190" s="92">
        <f>Tabla1[[#This Row],[Precio U. Costo]]*1.5</f>
        <v>3</v>
      </c>
      <c r="R190" s="100" t="e">
        <f>VLOOKUP(Tabla1[[#This Row],[Item]],Tabla13[],6,)</f>
        <v>#N/A</v>
      </c>
      <c r="S190" s="93" t="e">
        <f>Tabla1[[#This Row],[Cantidad en Existencia registradas]]-Tabla1[[#This Row],[Cantidad vendida
dd/mm/aaaa]]</f>
        <v>#N/A</v>
      </c>
      <c r="T190" s="93" t="e">
        <f>Tabla1[[#This Row],[Cantidad vendida
dd/mm/aaaa]]+#REF!</f>
        <v>#N/A</v>
      </c>
      <c r="U190" s="93" t="e">
        <f>Tabla1[[#This Row],[Existencia
dd/mm/aaaa2]]+#REF!</f>
        <v>#N/A</v>
      </c>
    </row>
    <row r="191" spans="1:21" s="69" customFormat="1" ht="14.45" hidden="1" customHeight="1" x14ac:dyDescent="0.25">
      <c r="A191" s="99" t="s">
        <v>718</v>
      </c>
      <c r="B191" s="94" t="s">
        <v>186</v>
      </c>
      <c r="C191" s="91" t="s">
        <v>237</v>
      </c>
      <c r="D191" s="91" t="s">
        <v>32</v>
      </c>
      <c r="E191" s="212">
        <v>0</v>
      </c>
      <c r="F191" s="127">
        <v>204.54</v>
      </c>
      <c r="G191" s="92">
        <f>Tabla1[[#This Row],[Precio U. Costo]]*1.05</f>
        <v>214.767</v>
      </c>
      <c r="H191" s="92">
        <f>Tabla1[[#This Row],[Precio U. Costo]]*1.08</f>
        <v>220.9032</v>
      </c>
      <c r="I191" s="92">
        <f>Tabla1[[#This Row],[Precio U. Costo]]*1.1</f>
        <v>224.994</v>
      </c>
      <c r="J191" s="92">
        <f>Tabla1[[#This Row],[Precio U. Costo]]*1.15</f>
        <v>235.22099999999998</v>
      </c>
      <c r="K191" s="92">
        <f>Tabla1[[#This Row],[Precio U. Costo]]*1.2</f>
        <v>245.44799999999998</v>
      </c>
      <c r="L191" s="92">
        <f>Tabla1[[#This Row],[Precio U. Costo]]*1.25</f>
        <v>255.67499999999998</v>
      </c>
      <c r="M191" s="92">
        <f>Tabla1[[#This Row],[Precio U. Costo]]*1.3</f>
        <v>265.90199999999999</v>
      </c>
      <c r="N191" s="92">
        <f>Tabla1[[#This Row],[Precio U. Costo]]*1.35</f>
        <v>276.12900000000002</v>
      </c>
      <c r="O191" s="92">
        <f>Tabla1[[#This Row],[Precio U. Costo]]*1.4</f>
        <v>286.35599999999999</v>
      </c>
      <c r="P191" s="92">
        <f>Tabla1[[#This Row],[Precio U. Costo]]*1.45</f>
        <v>296.58299999999997</v>
      </c>
      <c r="Q191" s="92">
        <f>Tabla1[[#This Row],[Precio U. Costo]]*1.5</f>
        <v>306.81</v>
      </c>
      <c r="R191" s="100" t="e">
        <f>VLOOKUP(Tabla1[[#This Row],[Item]],Tabla13[],6,)</f>
        <v>#N/A</v>
      </c>
      <c r="S191" s="93" t="e">
        <f>Tabla1[[#This Row],[Cantidad en Existencia registradas]]-Tabla1[[#This Row],[Cantidad vendida
dd/mm/aaaa]]</f>
        <v>#N/A</v>
      </c>
      <c r="T191" s="93" t="e">
        <f>Tabla1[[#This Row],[Cantidad vendida
dd/mm/aaaa]]+#REF!</f>
        <v>#N/A</v>
      </c>
      <c r="U191" s="93" t="e">
        <f>Tabla1[[#This Row],[Existencia
dd/mm/aaaa2]]+#REF!</f>
        <v>#N/A</v>
      </c>
    </row>
    <row r="192" spans="1:21" s="69" customFormat="1" ht="14.45" hidden="1" customHeight="1" x14ac:dyDescent="0.25">
      <c r="A192" s="99"/>
      <c r="B192" s="94" t="s">
        <v>186</v>
      </c>
      <c r="C192" s="91" t="s">
        <v>912</v>
      </c>
      <c r="D192" s="91" t="s">
        <v>32</v>
      </c>
      <c r="E192" s="212">
        <v>0</v>
      </c>
      <c r="F192" s="161">
        <f>1368.5*1.3</f>
        <v>1779.05</v>
      </c>
      <c r="G192" s="92">
        <f>Tabla1[[#This Row],[Precio U. Costo]]*1.05</f>
        <v>1868.0025000000001</v>
      </c>
      <c r="H192" s="92">
        <f>Tabla1[[#This Row],[Precio U. Costo]]*1.08</f>
        <v>1921.374</v>
      </c>
      <c r="I192" s="92">
        <f>Tabla1[[#This Row],[Precio U. Costo]]*1.1</f>
        <v>1956.9550000000002</v>
      </c>
      <c r="J192" s="92">
        <f>Tabla1[[#This Row],[Precio U. Costo]]*1.15</f>
        <v>2045.9074999999998</v>
      </c>
      <c r="K192" s="92">
        <f>Tabla1[[#This Row],[Precio U. Costo]]*1.2</f>
        <v>2134.8599999999997</v>
      </c>
      <c r="L192" s="92">
        <f>Tabla1[[#This Row],[Precio U. Costo]]*1.25</f>
        <v>2223.8125</v>
      </c>
      <c r="M192" s="92">
        <f>Tabla1[[#This Row],[Precio U. Costo]]*1.3</f>
        <v>2312.7649999999999</v>
      </c>
      <c r="N192" s="92">
        <f>Tabla1[[#This Row],[Precio U. Costo]]*1.35</f>
        <v>2401.7175000000002</v>
      </c>
      <c r="O192" s="92">
        <f>Tabla1[[#This Row],[Precio U. Costo]]*1.4</f>
        <v>2490.6699999999996</v>
      </c>
      <c r="P192" s="92">
        <f>Tabla1[[#This Row],[Precio U. Costo]]*1.45</f>
        <v>2579.6224999999999</v>
      </c>
      <c r="Q192" s="92">
        <f>Tabla1[[#This Row],[Precio U. Costo]]*1.5</f>
        <v>2668.5749999999998</v>
      </c>
      <c r="R192" s="100" t="e">
        <f>VLOOKUP(Tabla1[[#This Row],[Item]],Tabla13[],6,)</f>
        <v>#N/A</v>
      </c>
      <c r="S192" s="93" t="e">
        <f>Tabla1[[#This Row],[Cantidad en Existencia registradas]]-Tabla1[[#This Row],[Cantidad vendida
dd/mm/aaaa]]</f>
        <v>#N/A</v>
      </c>
      <c r="T192" s="93" t="e">
        <f>Tabla1[[#This Row],[Cantidad vendida
dd/mm/aaaa]]+#REF!</f>
        <v>#N/A</v>
      </c>
      <c r="U192" s="93" t="e">
        <f>Tabla1[[#This Row],[Existencia
dd/mm/aaaa2]]+#REF!</f>
        <v>#N/A</v>
      </c>
    </row>
    <row r="193" spans="1:21" s="69" customFormat="1" ht="14.45" hidden="1" customHeight="1" x14ac:dyDescent="0.25">
      <c r="A193" s="99" t="s">
        <v>716</v>
      </c>
      <c r="B193" s="94" t="s">
        <v>186</v>
      </c>
      <c r="C193" s="91" t="s">
        <v>911</v>
      </c>
      <c r="D193" s="91" t="s">
        <v>32</v>
      </c>
      <c r="E193" s="212">
        <v>0</v>
      </c>
      <c r="F193" s="161">
        <f>974.25*1.3</f>
        <v>1266.5250000000001</v>
      </c>
      <c r="G193" s="92">
        <f>Tabla1[[#This Row],[Precio U. Costo]]*1.05</f>
        <v>1329.8512500000002</v>
      </c>
      <c r="H193" s="92">
        <f>Tabla1[[#This Row],[Precio U. Costo]]*1.08</f>
        <v>1367.8470000000002</v>
      </c>
      <c r="I193" s="92">
        <f>Tabla1[[#This Row],[Precio U. Costo]]*1.1</f>
        <v>1393.1775000000002</v>
      </c>
      <c r="J193" s="92">
        <f>Tabla1[[#This Row],[Precio U. Costo]]*1.15</f>
        <v>1456.5037500000001</v>
      </c>
      <c r="K193" s="92">
        <f>Tabla1[[#This Row],[Precio U. Costo]]*1.2</f>
        <v>1519.8300000000002</v>
      </c>
      <c r="L193" s="92">
        <f>Tabla1[[#This Row],[Precio U. Costo]]*1.25</f>
        <v>1583.15625</v>
      </c>
      <c r="M193" s="92">
        <f>Tabla1[[#This Row],[Precio U. Costo]]*1.3</f>
        <v>1646.4825000000001</v>
      </c>
      <c r="N193" s="92">
        <f>Tabla1[[#This Row],[Precio U. Costo]]*1.35</f>
        <v>1709.8087500000001</v>
      </c>
      <c r="O193" s="92">
        <f>Tabla1[[#This Row],[Precio U. Costo]]*1.4</f>
        <v>1773.135</v>
      </c>
      <c r="P193" s="92">
        <f>Tabla1[[#This Row],[Precio U. Costo]]*1.45</f>
        <v>1836.4612500000001</v>
      </c>
      <c r="Q193" s="92">
        <f>Tabla1[[#This Row],[Precio U. Costo]]*1.5</f>
        <v>1899.7875000000001</v>
      </c>
      <c r="R193" s="100" t="e">
        <f>VLOOKUP(Tabla1[[#This Row],[Item]],Tabla13[],6,)</f>
        <v>#N/A</v>
      </c>
      <c r="S193" s="93" t="e">
        <f>Tabla1[[#This Row],[Cantidad en Existencia registradas]]-Tabla1[[#This Row],[Cantidad vendida
dd/mm/aaaa]]</f>
        <v>#N/A</v>
      </c>
      <c r="T193" s="93" t="e">
        <f>Tabla1[[#This Row],[Cantidad vendida
dd/mm/aaaa]]+#REF!</f>
        <v>#N/A</v>
      </c>
      <c r="U193" s="93" t="e">
        <f>Tabla1[[#This Row],[Existencia
dd/mm/aaaa2]]+#REF!</f>
        <v>#N/A</v>
      </c>
    </row>
    <row r="194" spans="1:21" s="69" customFormat="1" ht="14.45" hidden="1" customHeight="1" x14ac:dyDescent="0.25">
      <c r="A194" s="99"/>
      <c r="B194" s="94" t="s">
        <v>186</v>
      </c>
      <c r="C194" s="91" t="s">
        <v>910</v>
      </c>
      <c r="D194" s="91" t="s">
        <v>32</v>
      </c>
      <c r="E194" s="212">
        <v>0</v>
      </c>
      <c r="F194" s="161">
        <f>808.75*1.3</f>
        <v>1051.375</v>
      </c>
      <c r="G194" s="92">
        <f>Tabla1[[#This Row],[Precio U. Costo]]*1.05</f>
        <v>1103.9437500000001</v>
      </c>
      <c r="H194" s="92">
        <f>Tabla1[[#This Row],[Precio U. Costo]]*1.08</f>
        <v>1135.4850000000001</v>
      </c>
      <c r="I194" s="92">
        <f>Tabla1[[#This Row],[Precio U. Costo]]*1.1</f>
        <v>1156.5125</v>
      </c>
      <c r="J194" s="92">
        <f>Tabla1[[#This Row],[Precio U. Costo]]*1.15</f>
        <v>1209.08125</v>
      </c>
      <c r="K194" s="92">
        <f>Tabla1[[#This Row],[Precio U. Costo]]*1.2</f>
        <v>1261.6499999999999</v>
      </c>
      <c r="L194" s="92">
        <f>Tabla1[[#This Row],[Precio U. Costo]]*1.25</f>
        <v>1314.21875</v>
      </c>
      <c r="M194" s="92">
        <f>Tabla1[[#This Row],[Precio U. Costo]]*1.3</f>
        <v>1366.7875000000001</v>
      </c>
      <c r="N194" s="92">
        <f>Tabla1[[#This Row],[Precio U. Costo]]*1.35</f>
        <v>1419.35625</v>
      </c>
      <c r="O194" s="92">
        <f>Tabla1[[#This Row],[Precio U. Costo]]*1.4</f>
        <v>1471.925</v>
      </c>
      <c r="P194" s="92">
        <f>Tabla1[[#This Row],[Precio U. Costo]]*1.45</f>
        <v>1524.4937499999999</v>
      </c>
      <c r="Q194" s="92">
        <f>Tabla1[[#This Row],[Precio U. Costo]]*1.5</f>
        <v>1577.0625</v>
      </c>
      <c r="R194" s="100" t="e">
        <f>VLOOKUP(Tabla1[[#This Row],[Item]],Tabla13[],6,)</f>
        <v>#N/A</v>
      </c>
      <c r="S194" s="93" t="e">
        <f>Tabla1[[#This Row],[Cantidad en Existencia registradas]]-Tabla1[[#This Row],[Cantidad vendida
dd/mm/aaaa]]</f>
        <v>#N/A</v>
      </c>
      <c r="T194" s="93" t="e">
        <f>Tabla1[[#This Row],[Cantidad vendida
dd/mm/aaaa]]+#REF!</f>
        <v>#N/A</v>
      </c>
      <c r="U194" s="93" t="e">
        <f>Tabla1[[#This Row],[Existencia
dd/mm/aaaa2]]+#REF!</f>
        <v>#N/A</v>
      </c>
    </row>
    <row r="195" spans="1:21" s="69" customFormat="1" ht="14.45" hidden="1" customHeight="1" x14ac:dyDescent="0.25">
      <c r="A195" s="99" t="s">
        <v>614</v>
      </c>
      <c r="B195" s="94" t="s">
        <v>196</v>
      </c>
      <c r="C195" s="91" t="s">
        <v>969</v>
      </c>
      <c r="D195" s="91" t="s">
        <v>32</v>
      </c>
      <c r="E195" s="213">
        <v>200</v>
      </c>
      <c r="F195" s="162">
        <v>13.5</v>
      </c>
      <c r="G195" s="125">
        <f>Tabla1[[#This Row],[Precio U. Costo]]*1.05</f>
        <v>14.175000000000001</v>
      </c>
      <c r="H195" s="125">
        <f>Tabla1[[#This Row],[Precio U. Costo]]*1.08</f>
        <v>14.580000000000002</v>
      </c>
      <c r="I195" s="125">
        <f>Tabla1[[#This Row],[Precio U. Costo]]*1.1</f>
        <v>14.850000000000001</v>
      </c>
      <c r="J195" s="125">
        <f>Tabla1[[#This Row],[Precio U. Costo]]*1.15</f>
        <v>15.524999999999999</v>
      </c>
      <c r="K195" s="125">
        <f>Tabla1[[#This Row],[Precio U. Costo]]*1.2</f>
        <v>16.2</v>
      </c>
      <c r="L195" s="125">
        <f>Tabla1[[#This Row],[Precio U. Costo]]*1.25</f>
        <v>16.875</v>
      </c>
      <c r="M195" s="92">
        <f>Tabla1[[#This Row],[Precio U. Costo]]*1.3</f>
        <v>17.55</v>
      </c>
      <c r="N195" s="92">
        <f>Tabla1[[#This Row],[Precio U. Costo]]*1.35</f>
        <v>18.225000000000001</v>
      </c>
      <c r="O195" s="92">
        <f>Tabla1[[#This Row],[Precio U. Costo]]*1.4</f>
        <v>18.899999999999999</v>
      </c>
      <c r="P195" s="92">
        <f>Tabla1[[#This Row],[Precio U. Costo]]*1.45</f>
        <v>19.574999999999999</v>
      </c>
      <c r="Q195" s="125">
        <f>Tabla1[[#This Row],[Precio U. Costo]]*1.5</f>
        <v>20.25</v>
      </c>
      <c r="R195" s="100" t="e">
        <f>VLOOKUP(Tabla1[[#This Row],[Item]],Tabla13[],6,)</f>
        <v>#N/A</v>
      </c>
      <c r="S195" s="93" t="e">
        <f>Tabla1[[#This Row],[Cantidad en Existencia registradas]]-Tabla1[[#This Row],[Cantidad vendida
dd/mm/aaaa]]</f>
        <v>#N/A</v>
      </c>
      <c r="T195" s="93" t="e">
        <f>Tabla1[[#This Row],[Cantidad vendida
dd/mm/aaaa]]+#REF!</f>
        <v>#N/A</v>
      </c>
      <c r="U195" s="93" t="e">
        <f>Tabla1[[#This Row],[Existencia
dd/mm/aaaa2]]+#REF!</f>
        <v>#N/A</v>
      </c>
    </row>
    <row r="196" spans="1:21" s="69" customFormat="1" ht="14.45" hidden="1" customHeight="1" x14ac:dyDescent="0.25">
      <c r="A196" s="189"/>
      <c r="B196" s="188" t="s">
        <v>315</v>
      </c>
      <c r="C196" s="190" t="s">
        <v>928</v>
      </c>
      <c r="D196" s="188" t="s">
        <v>32</v>
      </c>
      <c r="E196" s="213">
        <v>1</v>
      </c>
      <c r="F196" s="146"/>
      <c r="G196" s="147">
        <f>Tabla1[[#This Row],[Precio U. Costo]]*1.05</f>
        <v>0</v>
      </c>
      <c r="H196" s="147">
        <f>Tabla1[[#This Row],[Precio U. Costo]]*1.08</f>
        <v>0</v>
      </c>
      <c r="I196" s="147">
        <f>Tabla1[[#This Row],[Precio U. Costo]]*1.1</f>
        <v>0</v>
      </c>
      <c r="J196" s="147">
        <f>Tabla1[[#This Row],[Precio U. Costo]]*1.15</f>
        <v>0</v>
      </c>
      <c r="K196" s="147">
        <f>Tabla1[[#This Row],[Precio U. Costo]]*1.2</f>
        <v>0</v>
      </c>
      <c r="L196" s="147">
        <f>Tabla1[[#This Row],[Precio U. Costo]]*1.25</f>
        <v>0</v>
      </c>
      <c r="M196" s="145">
        <f>Tabla1[[#This Row],[Precio U. Costo]]*1.3</f>
        <v>0</v>
      </c>
      <c r="N196" s="145">
        <f>Tabla1[[#This Row],[Precio U. Costo]]*1.35</f>
        <v>0</v>
      </c>
      <c r="O196" s="145">
        <f>Tabla1[[#This Row],[Precio U. Costo]]*1.4</f>
        <v>0</v>
      </c>
      <c r="P196" s="147">
        <f>Tabla1[[#This Row],[Precio U. Costo]]*1.45</f>
        <v>0</v>
      </c>
      <c r="Q196" s="147">
        <f>Tabla1[[#This Row],[Precio U. Costo]]*1.5</f>
        <v>0</v>
      </c>
      <c r="R196" s="100" t="e">
        <f>VLOOKUP(Tabla1[[#This Row],[Item]],Tabla13[],6,)</f>
        <v>#N/A</v>
      </c>
      <c r="S196" s="140" t="e">
        <f>Tabla1[[#This Row],[Cantidad en Existencia registradas]]-Tabla1[[#This Row],[Cantidad vendida
dd/mm/aaaa]]</f>
        <v>#N/A</v>
      </c>
      <c r="T196" s="148" t="e">
        <f>Tabla1[[#This Row],[Cantidad vendida
dd/mm/aaaa]]+#REF!</f>
        <v>#N/A</v>
      </c>
      <c r="U196" s="148" t="e">
        <f>Tabla1[[#This Row],[Existencia
dd/mm/aaaa2]]+#REF!</f>
        <v>#N/A</v>
      </c>
    </row>
    <row r="197" spans="1:21" s="69" customFormat="1" ht="14.45" hidden="1" customHeight="1" x14ac:dyDescent="0.25">
      <c r="A197" s="99"/>
      <c r="B197" s="94" t="s">
        <v>315</v>
      </c>
      <c r="C197" s="91" t="s">
        <v>1019</v>
      </c>
      <c r="D197" s="91" t="s">
        <v>32</v>
      </c>
      <c r="E197" s="222">
        <v>5</v>
      </c>
      <c r="F197" s="127">
        <v>1957.26</v>
      </c>
      <c r="G197" s="92">
        <f>Tabla1[[#This Row],[Precio U. Costo]]*1.05</f>
        <v>2055.123</v>
      </c>
      <c r="H197" s="92">
        <f>Tabla1[[#This Row],[Precio U. Costo]]*1.08</f>
        <v>2113.8407999999999</v>
      </c>
      <c r="I197" s="92">
        <f>Tabla1[[#This Row],[Precio U. Costo]]*1.1</f>
        <v>2152.9860000000003</v>
      </c>
      <c r="J197" s="92">
        <f>Tabla1[[#This Row],[Precio U. Costo]]*1.15</f>
        <v>2250.8489999999997</v>
      </c>
      <c r="K197" s="92">
        <f>Tabla1[[#This Row],[Precio U. Costo]]*1.2</f>
        <v>2348.712</v>
      </c>
      <c r="L197" s="92">
        <f>Tabla1[[#This Row],[Precio U. Costo]]*1.25</f>
        <v>2446.5749999999998</v>
      </c>
      <c r="M197" s="92">
        <f>Tabla1[[#This Row],[Precio U. Costo]]*1.3</f>
        <v>2544.4380000000001</v>
      </c>
      <c r="N197" s="92">
        <f>Tabla1[[#This Row],[Precio U. Costo]]*1.35</f>
        <v>2642.3010000000004</v>
      </c>
      <c r="O197" s="92">
        <f>Tabla1[[#This Row],[Precio U. Costo]]*1.4</f>
        <v>2740.1639999999998</v>
      </c>
      <c r="P197" s="92">
        <f>Tabla1[[#This Row],[Precio U. Costo]]*1.45</f>
        <v>2838.027</v>
      </c>
      <c r="Q197" s="92">
        <f>Tabla1[[#This Row],[Precio U. Costo]]*1.5</f>
        <v>2935.89</v>
      </c>
      <c r="R197" s="100" t="e">
        <f>VLOOKUP(Tabla1[[#This Row],[Item]],Tabla13[],6,)</f>
        <v>#N/A</v>
      </c>
      <c r="S197" s="93" t="e">
        <f>Tabla1[[#This Row],[Cantidad en Existencia registradas]]-Tabla1[[#This Row],[Cantidad vendida
dd/mm/aaaa]]</f>
        <v>#N/A</v>
      </c>
      <c r="T197" s="93" t="e">
        <f>Tabla1[[#This Row],[Cantidad vendida
dd/mm/aaaa]]+#REF!</f>
        <v>#N/A</v>
      </c>
      <c r="U197" s="93" t="e">
        <f>Tabla1[[#This Row],[Existencia
dd/mm/aaaa2]]+#REF!</f>
        <v>#N/A</v>
      </c>
    </row>
    <row r="198" spans="1:21" s="69" customFormat="1" ht="14.45" hidden="1" customHeight="1" x14ac:dyDescent="0.25">
      <c r="A198" s="99"/>
      <c r="B198" s="94" t="s">
        <v>315</v>
      </c>
      <c r="C198" s="91" t="s">
        <v>1018</v>
      </c>
      <c r="D198" s="91" t="s">
        <v>32</v>
      </c>
      <c r="E198" s="222">
        <v>1</v>
      </c>
      <c r="F198" s="127">
        <v>1957.26</v>
      </c>
      <c r="G198" s="92">
        <f>Tabla1[[#This Row],[Precio U. Costo]]*1.05</f>
        <v>2055.123</v>
      </c>
      <c r="H198" s="92">
        <f>Tabla1[[#This Row],[Precio U. Costo]]*1.08</f>
        <v>2113.8407999999999</v>
      </c>
      <c r="I198" s="92">
        <f>Tabla1[[#This Row],[Precio U. Costo]]*1.1</f>
        <v>2152.9860000000003</v>
      </c>
      <c r="J198" s="92">
        <f>Tabla1[[#This Row],[Precio U. Costo]]*1.15</f>
        <v>2250.8489999999997</v>
      </c>
      <c r="K198" s="92">
        <f>Tabla1[[#This Row],[Precio U. Costo]]*1.2</f>
        <v>2348.712</v>
      </c>
      <c r="L198" s="92">
        <f>Tabla1[[#This Row],[Precio U. Costo]]*1.25</f>
        <v>2446.5749999999998</v>
      </c>
      <c r="M198" s="92">
        <f>Tabla1[[#This Row],[Precio U. Costo]]*1.3</f>
        <v>2544.4380000000001</v>
      </c>
      <c r="N198" s="92">
        <f>Tabla1[[#This Row],[Precio U. Costo]]*1.35</f>
        <v>2642.3010000000004</v>
      </c>
      <c r="O198" s="92">
        <f>Tabla1[[#This Row],[Precio U. Costo]]*1.4</f>
        <v>2740.1639999999998</v>
      </c>
      <c r="P198" s="92">
        <f>Tabla1[[#This Row],[Precio U. Costo]]*1.45</f>
        <v>2838.027</v>
      </c>
      <c r="Q198" s="92">
        <f>Tabla1[[#This Row],[Precio U. Costo]]*1.5</f>
        <v>2935.89</v>
      </c>
      <c r="R198" s="100" t="e">
        <f>VLOOKUP(Tabla1[[#This Row],[Item]],Tabla13[],6,)</f>
        <v>#N/A</v>
      </c>
      <c r="S198" s="93" t="e">
        <f>Tabla1[[#This Row],[Cantidad en Existencia registradas]]-Tabla1[[#This Row],[Cantidad vendida
dd/mm/aaaa]]</f>
        <v>#N/A</v>
      </c>
      <c r="T198" s="93" t="e">
        <f>Tabla1[[#This Row],[Cantidad vendida
dd/mm/aaaa]]+#REF!</f>
        <v>#N/A</v>
      </c>
      <c r="U198" s="93" t="e">
        <f>Tabla1[[#This Row],[Existencia
dd/mm/aaaa2]]+#REF!</f>
        <v>#N/A</v>
      </c>
    </row>
    <row r="199" spans="1:21" s="69" customFormat="1" ht="14.45" hidden="1" customHeight="1" x14ac:dyDescent="0.25">
      <c r="A199" s="99" t="s">
        <v>429</v>
      </c>
      <c r="B199" s="94" t="s">
        <v>315</v>
      </c>
      <c r="C199" s="91" t="s">
        <v>16</v>
      </c>
      <c r="D199" s="91" t="s">
        <v>32</v>
      </c>
      <c r="E199" s="212">
        <v>5</v>
      </c>
      <c r="F199" s="127">
        <v>122</v>
      </c>
      <c r="G199" s="92">
        <f>Tabla1[[#This Row],[Precio U. Costo]]*1.05</f>
        <v>128.1</v>
      </c>
      <c r="H199" s="92">
        <f>Tabla1[[#This Row],[Precio U. Costo]]*1.08</f>
        <v>131.76000000000002</v>
      </c>
      <c r="I199" s="92">
        <f>Tabla1[[#This Row],[Precio U. Costo]]*1.1</f>
        <v>134.20000000000002</v>
      </c>
      <c r="J199" s="92">
        <f>Tabla1[[#This Row],[Precio U. Costo]]*1.15</f>
        <v>140.29999999999998</v>
      </c>
      <c r="K199" s="92">
        <f>Tabla1[[#This Row],[Precio U. Costo]]*1.2</f>
        <v>146.4</v>
      </c>
      <c r="L199" s="92">
        <f>Tabla1[[#This Row],[Precio U. Costo]]*1.25</f>
        <v>152.5</v>
      </c>
      <c r="M199" s="92">
        <f>Tabla1[[#This Row],[Precio U. Costo]]*1.3</f>
        <v>158.6</v>
      </c>
      <c r="N199" s="92">
        <f>Tabla1[[#This Row],[Precio U. Costo]]*1.35</f>
        <v>164.70000000000002</v>
      </c>
      <c r="O199" s="92">
        <f>Tabla1[[#This Row],[Precio U. Costo]]*1.4</f>
        <v>170.79999999999998</v>
      </c>
      <c r="P199" s="92">
        <f>Tabla1[[#This Row],[Precio U. Costo]]*1.45</f>
        <v>176.9</v>
      </c>
      <c r="Q199" s="92">
        <f>Tabla1[[#This Row],[Precio U. Costo]]*1.5</f>
        <v>183</v>
      </c>
      <c r="R199" s="100" t="e">
        <f>VLOOKUP(Tabla1[[#This Row],[Item]],Tabla13[],6,)</f>
        <v>#N/A</v>
      </c>
      <c r="S199" s="93" t="e">
        <f>Tabla1[[#This Row],[Cantidad en Existencia registradas]]-Tabla1[[#This Row],[Cantidad vendida
dd/mm/aaaa]]</f>
        <v>#N/A</v>
      </c>
      <c r="T199" s="93" t="e">
        <f>Tabla1[[#This Row],[Cantidad vendida
dd/mm/aaaa]]+#REF!</f>
        <v>#N/A</v>
      </c>
      <c r="U199" s="93" t="e">
        <f>Tabla1[[#This Row],[Existencia
dd/mm/aaaa2]]+#REF!</f>
        <v>#N/A</v>
      </c>
    </row>
    <row r="200" spans="1:21" s="69" customFormat="1" ht="14.45" hidden="1" customHeight="1" x14ac:dyDescent="0.25">
      <c r="A200" s="99" t="s">
        <v>428</v>
      </c>
      <c r="B200" s="94" t="s">
        <v>315</v>
      </c>
      <c r="C200" s="91" t="s">
        <v>172</v>
      </c>
      <c r="D200" s="91" t="s">
        <v>32</v>
      </c>
      <c r="E200" s="212">
        <v>2</v>
      </c>
      <c r="F200" s="127">
        <v>85</v>
      </c>
      <c r="G200" s="92">
        <f>Tabla1[[#This Row],[Precio U. Costo]]*1.05</f>
        <v>89.25</v>
      </c>
      <c r="H200" s="92">
        <f>Tabla1[[#This Row],[Precio U. Costo]]*1.08</f>
        <v>91.800000000000011</v>
      </c>
      <c r="I200" s="92">
        <f>Tabla1[[#This Row],[Precio U. Costo]]*1.1</f>
        <v>93.500000000000014</v>
      </c>
      <c r="J200" s="92">
        <f>Tabla1[[#This Row],[Precio U. Costo]]*1.15</f>
        <v>97.749999999999986</v>
      </c>
      <c r="K200" s="92">
        <f>Tabla1[[#This Row],[Precio U. Costo]]*1.2</f>
        <v>102</v>
      </c>
      <c r="L200" s="92">
        <f>Tabla1[[#This Row],[Precio U. Costo]]*1.25</f>
        <v>106.25</v>
      </c>
      <c r="M200" s="92">
        <f>Tabla1[[#This Row],[Precio U. Costo]]*1.3</f>
        <v>110.5</v>
      </c>
      <c r="N200" s="92">
        <f>Tabla1[[#This Row],[Precio U. Costo]]*1.35</f>
        <v>114.75000000000001</v>
      </c>
      <c r="O200" s="92">
        <f>Tabla1[[#This Row],[Precio U. Costo]]*1.4</f>
        <v>118.99999999999999</v>
      </c>
      <c r="P200" s="92">
        <f>Tabla1[[#This Row],[Precio U. Costo]]*1.45</f>
        <v>123.25</v>
      </c>
      <c r="Q200" s="92">
        <f>Tabla1[[#This Row],[Precio U. Costo]]*1.5</f>
        <v>127.5</v>
      </c>
      <c r="R200" s="100" t="e">
        <f>VLOOKUP(Tabla1[[#This Row],[Item]],Tabla13[],6,)</f>
        <v>#N/A</v>
      </c>
      <c r="S200" s="93" t="e">
        <f>Tabla1[[#This Row],[Cantidad en Existencia registradas]]-Tabla1[[#This Row],[Cantidad vendida
dd/mm/aaaa]]</f>
        <v>#N/A</v>
      </c>
      <c r="T200" s="93" t="e">
        <f>Tabla1[[#This Row],[Cantidad vendida
dd/mm/aaaa]]+#REF!</f>
        <v>#N/A</v>
      </c>
      <c r="U200" s="93" t="e">
        <f>Tabla1[[#This Row],[Existencia
dd/mm/aaaa2]]+#REF!</f>
        <v>#N/A</v>
      </c>
    </row>
    <row r="201" spans="1:21" s="69" customFormat="1" ht="14.45" hidden="1" customHeight="1" x14ac:dyDescent="0.25">
      <c r="A201" s="99" t="s">
        <v>439</v>
      </c>
      <c r="B201" s="94" t="s">
        <v>312</v>
      </c>
      <c r="C201" s="91" t="s">
        <v>224</v>
      </c>
      <c r="D201" s="91" t="s">
        <v>32</v>
      </c>
      <c r="E201" s="212">
        <v>3</v>
      </c>
      <c r="F201" s="127">
        <v>4650</v>
      </c>
      <c r="G201" s="92">
        <f>Tabla1[[#This Row],[Precio U. Costo]]*1.05</f>
        <v>4882.5</v>
      </c>
      <c r="H201" s="92">
        <f>Tabla1[[#This Row],[Precio U. Costo]]*1.08</f>
        <v>5022</v>
      </c>
      <c r="I201" s="92">
        <f>Tabla1[[#This Row],[Precio U. Costo]]*1.1</f>
        <v>5115</v>
      </c>
      <c r="J201" s="92">
        <f>Tabla1[[#This Row],[Precio U. Costo]]*1.15</f>
        <v>5347.5</v>
      </c>
      <c r="K201" s="92">
        <f>Tabla1[[#This Row],[Precio U. Costo]]*1.2</f>
        <v>5580</v>
      </c>
      <c r="L201" s="92">
        <f>Tabla1[[#This Row],[Precio U. Costo]]*1.25</f>
        <v>5812.5</v>
      </c>
      <c r="M201" s="92">
        <f>Tabla1[[#This Row],[Precio U. Costo]]*1.3</f>
        <v>6045</v>
      </c>
      <c r="N201" s="92">
        <f>Tabla1[[#This Row],[Precio U. Costo]]*1.35</f>
        <v>6277.5</v>
      </c>
      <c r="O201" s="92">
        <f>Tabla1[[#This Row],[Precio U. Costo]]*1.4</f>
        <v>6510</v>
      </c>
      <c r="P201" s="92">
        <f>Tabla1[[#This Row],[Precio U. Costo]]*1.45</f>
        <v>6742.5</v>
      </c>
      <c r="Q201" s="92">
        <f>Tabla1[[#This Row],[Precio U. Costo]]*1.5</f>
        <v>6975</v>
      </c>
      <c r="R201" s="100" t="e">
        <f>VLOOKUP(Tabla1[[#This Row],[Item]],Tabla13[],6,)</f>
        <v>#N/A</v>
      </c>
      <c r="S201" s="93" t="e">
        <f>Tabla1[[#This Row],[Cantidad en Existencia registradas]]-Tabla1[[#This Row],[Cantidad vendida
dd/mm/aaaa]]</f>
        <v>#N/A</v>
      </c>
      <c r="T201" s="93" t="e">
        <f>Tabla1[[#This Row],[Cantidad vendida
dd/mm/aaaa]]+#REF!</f>
        <v>#N/A</v>
      </c>
      <c r="U201" s="93" t="e">
        <f>Tabla1[[#This Row],[Existencia
dd/mm/aaaa2]]+#REF!</f>
        <v>#N/A</v>
      </c>
    </row>
    <row r="202" spans="1:21" s="69" customFormat="1" ht="14.45" hidden="1" customHeight="1" x14ac:dyDescent="0.25">
      <c r="A202" s="99" t="s">
        <v>427</v>
      </c>
      <c r="B202" s="94" t="s">
        <v>315</v>
      </c>
      <c r="C202" s="91" t="s">
        <v>154</v>
      </c>
      <c r="D202" s="91" t="s">
        <v>32</v>
      </c>
      <c r="E202" s="212">
        <v>4</v>
      </c>
      <c r="F202" s="127">
        <v>589</v>
      </c>
      <c r="G202" s="92">
        <f>Tabla1[[#This Row],[Precio U. Costo]]*1.05</f>
        <v>618.45000000000005</v>
      </c>
      <c r="H202" s="92">
        <f>Tabla1[[#This Row],[Precio U. Costo]]*1.08</f>
        <v>636.12</v>
      </c>
      <c r="I202" s="92">
        <f>Tabla1[[#This Row],[Precio U. Costo]]*1.1</f>
        <v>647.90000000000009</v>
      </c>
      <c r="J202" s="92">
        <f>Tabla1[[#This Row],[Precio U. Costo]]*1.15</f>
        <v>677.34999999999991</v>
      </c>
      <c r="K202" s="92">
        <f>Tabla1[[#This Row],[Precio U. Costo]]*1.2</f>
        <v>706.8</v>
      </c>
      <c r="L202" s="92">
        <f>Tabla1[[#This Row],[Precio U. Costo]]*1.25</f>
        <v>736.25</v>
      </c>
      <c r="M202" s="92">
        <f>Tabla1[[#This Row],[Precio U. Costo]]*1.3</f>
        <v>765.7</v>
      </c>
      <c r="N202" s="92">
        <f>Tabla1[[#This Row],[Precio U. Costo]]*1.35</f>
        <v>795.15000000000009</v>
      </c>
      <c r="O202" s="92">
        <f>Tabla1[[#This Row],[Precio U. Costo]]*1.4</f>
        <v>824.59999999999991</v>
      </c>
      <c r="P202" s="92">
        <f>Tabla1[[#This Row],[Precio U. Costo]]*1.45</f>
        <v>854.05</v>
      </c>
      <c r="Q202" s="92">
        <f>Tabla1[[#This Row],[Precio U. Costo]]*1.5</f>
        <v>883.5</v>
      </c>
      <c r="R202" s="100" t="e">
        <f>VLOOKUP(Tabla1[[#This Row],[Item]],Tabla13[],6,)</f>
        <v>#N/A</v>
      </c>
      <c r="S202" s="93" t="e">
        <f>Tabla1[[#This Row],[Cantidad en Existencia registradas]]-Tabla1[[#This Row],[Cantidad vendida
dd/mm/aaaa]]</f>
        <v>#N/A</v>
      </c>
      <c r="T202" s="93" t="e">
        <f>Tabla1[[#This Row],[Cantidad vendida
dd/mm/aaaa]]+#REF!</f>
        <v>#N/A</v>
      </c>
      <c r="U202" s="93" t="e">
        <f>Tabla1[[#This Row],[Existencia
dd/mm/aaaa2]]+#REF!</f>
        <v>#N/A</v>
      </c>
    </row>
    <row r="203" spans="1:21" s="69" customFormat="1" ht="14.45" hidden="1" customHeight="1" x14ac:dyDescent="0.25">
      <c r="A203" s="99" t="s">
        <v>426</v>
      </c>
      <c r="B203" s="94" t="s">
        <v>315</v>
      </c>
      <c r="C203" s="91" t="s">
        <v>158</v>
      </c>
      <c r="D203" s="91" t="s">
        <v>32</v>
      </c>
      <c r="E203" s="212">
        <v>5</v>
      </c>
      <c r="F203" s="127">
        <v>565</v>
      </c>
      <c r="G203" s="92">
        <f>Tabla1[[#This Row],[Precio U. Costo]]*1.05</f>
        <v>593.25</v>
      </c>
      <c r="H203" s="92">
        <f>Tabla1[[#This Row],[Precio U. Costo]]*1.08</f>
        <v>610.20000000000005</v>
      </c>
      <c r="I203" s="92">
        <f>Tabla1[[#This Row],[Precio U. Costo]]*1.1</f>
        <v>621.5</v>
      </c>
      <c r="J203" s="92">
        <f>Tabla1[[#This Row],[Precio U. Costo]]*1.15</f>
        <v>649.75</v>
      </c>
      <c r="K203" s="92">
        <f>Tabla1[[#This Row],[Precio U. Costo]]*1.2</f>
        <v>678</v>
      </c>
      <c r="L203" s="92">
        <f>Tabla1[[#This Row],[Precio U. Costo]]*1.25</f>
        <v>706.25</v>
      </c>
      <c r="M203" s="92">
        <f>Tabla1[[#This Row],[Precio U. Costo]]*1.3</f>
        <v>734.5</v>
      </c>
      <c r="N203" s="92">
        <f>Tabla1[[#This Row],[Precio U. Costo]]*1.35</f>
        <v>762.75</v>
      </c>
      <c r="O203" s="92">
        <f>Tabla1[[#This Row],[Precio U. Costo]]*1.4</f>
        <v>791</v>
      </c>
      <c r="P203" s="92">
        <f>Tabla1[[#This Row],[Precio U. Costo]]*1.45</f>
        <v>819.25</v>
      </c>
      <c r="Q203" s="92">
        <f>Tabla1[[#This Row],[Precio U. Costo]]*1.5</f>
        <v>847.5</v>
      </c>
      <c r="R203" s="100" t="e">
        <f>VLOOKUP(Tabla1[[#This Row],[Item]],Tabla13[],6,)</f>
        <v>#N/A</v>
      </c>
      <c r="S203" s="93" t="e">
        <f>Tabla1[[#This Row],[Cantidad en Existencia registradas]]-Tabla1[[#This Row],[Cantidad vendida
dd/mm/aaaa]]</f>
        <v>#N/A</v>
      </c>
      <c r="T203" s="93" t="e">
        <f>Tabla1[[#This Row],[Cantidad vendida
dd/mm/aaaa]]+#REF!</f>
        <v>#N/A</v>
      </c>
      <c r="U203" s="93" t="e">
        <f>Tabla1[[#This Row],[Existencia
dd/mm/aaaa2]]+#REF!</f>
        <v>#N/A</v>
      </c>
    </row>
    <row r="204" spans="1:21" s="69" customFormat="1" ht="14.45" hidden="1" customHeight="1" x14ac:dyDescent="0.25">
      <c r="A204" s="99" t="s">
        <v>425</v>
      </c>
      <c r="B204" s="94" t="s">
        <v>315</v>
      </c>
      <c r="C204" s="91" t="s">
        <v>155</v>
      </c>
      <c r="D204" s="91" t="s">
        <v>32</v>
      </c>
      <c r="E204" s="212">
        <v>0</v>
      </c>
      <c r="F204" s="127">
        <v>503</v>
      </c>
      <c r="G204" s="92">
        <f>Tabla1[[#This Row],[Precio U. Costo]]*1.05</f>
        <v>528.15</v>
      </c>
      <c r="H204" s="92">
        <f>Tabla1[[#This Row],[Precio U. Costo]]*1.08</f>
        <v>543.24</v>
      </c>
      <c r="I204" s="92">
        <f>Tabla1[[#This Row],[Precio U. Costo]]*1.1</f>
        <v>553.30000000000007</v>
      </c>
      <c r="J204" s="92">
        <f>Tabla1[[#This Row],[Precio U. Costo]]*1.15</f>
        <v>578.44999999999993</v>
      </c>
      <c r="K204" s="92">
        <f>Tabla1[[#This Row],[Precio U. Costo]]*1.2</f>
        <v>603.6</v>
      </c>
      <c r="L204" s="92">
        <f>Tabla1[[#This Row],[Precio U. Costo]]*1.25</f>
        <v>628.75</v>
      </c>
      <c r="M204" s="92">
        <f>Tabla1[[#This Row],[Precio U. Costo]]*1.3</f>
        <v>653.9</v>
      </c>
      <c r="N204" s="92">
        <f>Tabla1[[#This Row],[Precio U. Costo]]*1.35</f>
        <v>679.05000000000007</v>
      </c>
      <c r="O204" s="92">
        <f>Tabla1[[#This Row],[Precio U. Costo]]*1.4</f>
        <v>704.19999999999993</v>
      </c>
      <c r="P204" s="92">
        <f>Tabla1[[#This Row],[Precio U. Costo]]*1.45</f>
        <v>729.35</v>
      </c>
      <c r="Q204" s="92">
        <f>Tabla1[[#This Row],[Precio U. Costo]]*1.5</f>
        <v>754.5</v>
      </c>
      <c r="R204" s="100" t="e">
        <f>VLOOKUP(Tabla1[[#This Row],[Item]],Tabla13[],6,)</f>
        <v>#N/A</v>
      </c>
      <c r="S204" s="93" t="e">
        <f>Tabla1[[#This Row],[Cantidad en Existencia registradas]]-Tabla1[[#This Row],[Cantidad vendida
dd/mm/aaaa]]</f>
        <v>#N/A</v>
      </c>
      <c r="T204" s="93" t="e">
        <f>Tabla1[[#This Row],[Cantidad vendida
dd/mm/aaaa]]+#REF!</f>
        <v>#N/A</v>
      </c>
      <c r="U204" s="93" t="e">
        <f>Tabla1[[#This Row],[Existencia
dd/mm/aaaa2]]+#REF!</f>
        <v>#N/A</v>
      </c>
    </row>
    <row r="205" spans="1:21" s="69" customFormat="1" ht="14.45" hidden="1" customHeight="1" x14ac:dyDescent="0.25">
      <c r="A205" s="99" t="s">
        <v>424</v>
      </c>
      <c r="B205" s="94" t="s">
        <v>315</v>
      </c>
      <c r="C205" s="91" t="s">
        <v>156</v>
      </c>
      <c r="D205" s="91" t="s">
        <v>32</v>
      </c>
      <c r="E205" s="212">
        <v>1</v>
      </c>
      <c r="F205" s="127">
        <v>487</v>
      </c>
      <c r="G205" s="92">
        <f>Tabla1[[#This Row],[Precio U. Costo]]*1.05</f>
        <v>511.35</v>
      </c>
      <c r="H205" s="92">
        <f>Tabla1[[#This Row],[Precio U. Costo]]*1.08</f>
        <v>525.96</v>
      </c>
      <c r="I205" s="92">
        <f>Tabla1[[#This Row],[Precio U. Costo]]*1.1</f>
        <v>535.70000000000005</v>
      </c>
      <c r="J205" s="92">
        <f>Tabla1[[#This Row],[Precio U. Costo]]*1.15</f>
        <v>560.04999999999995</v>
      </c>
      <c r="K205" s="92">
        <f>Tabla1[[#This Row],[Precio U. Costo]]*1.2</f>
        <v>584.4</v>
      </c>
      <c r="L205" s="92">
        <f>Tabla1[[#This Row],[Precio U. Costo]]*1.25</f>
        <v>608.75</v>
      </c>
      <c r="M205" s="92">
        <f>Tabla1[[#This Row],[Precio U. Costo]]*1.3</f>
        <v>633.1</v>
      </c>
      <c r="N205" s="92">
        <f>Tabla1[[#This Row],[Precio U. Costo]]*1.35</f>
        <v>657.45</v>
      </c>
      <c r="O205" s="92">
        <f>Tabla1[[#This Row],[Precio U. Costo]]*1.4</f>
        <v>681.8</v>
      </c>
      <c r="P205" s="92">
        <f>Tabla1[[#This Row],[Precio U. Costo]]*1.45</f>
        <v>706.15</v>
      </c>
      <c r="Q205" s="92">
        <f>Tabla1[[#This Row],[Precio U. Costo]]*1.5</f>
        <v>730.5</v>
      </c>
      <c r="R205" s="100" t="e">
        <f>VLOOKUP(Tabla1[[#This Row],[Item]],Tabla13[],6,)</f>
        <v>#N/A</v>
      </c>
      <c r="S205" s="93" t="e">
        <f>Tabla1[[#This Row],[Cantidad en Existencia registradas]]-Tabla1[[#This Row],[Cantidad vendida
dd/mm/aaaa]]</f>
        <v>#N/A</v>
      </c>
      <c r="T205" s="93" t="e">
        <f>Tabla1[[#This Row],[Cantidad vendida
dd/mm/aaaa]]+#REF!</f>
        <v>#N/A</v>
      </c>
      <c r="U205" s="93" t="e">
        <f>Tabla1[[#This Row],[Existencia
dd/mm/aaaa2]]+#REF!</f>
        <v>#N/A</v>
      </c>
    </row>
    <row r="206" spans="1:21" s="69" customFormat="1" ht="14.45" hidden="1" customHeight="1" x14ac:dyDescent="0.25">
      <c r="A206" s="99" t="s">
        <v>423</v>
      </c>
      <c r="B206" s="94" t="s">
        <v>315</v>
      </c>
      <c r="C206" s="91" t="s">
        <v>194</v>
      </c>
      <c r="D206" s="91" t="s">
        <v>32</v>
      </c>
      <c r="E206" s="212">
        <v>1</v>
      </c>
      <c r="F206" s="127">
        <v>453.25</v>
      </c>
      <c r="G206" s="92">
        <f>Tabla1[[#This Row],[Precio U. Costo]]*1.05</f>
        <v>475.91250000000002</v>
      </c>
      <c r="H206" s="92">
        <f>Tabla1[[#This Row],[Precio U. Costo]]*1.08</f>
        <v>489.51000000000005</v>
      </c>
      <c r="I206" s="92">
        <f>Tabla1[[#This Row],[Precio U. Costo]]*1.1</f>
        <v>498.57500000000005</v>
      </c>
      <c r="J206" s="92">
        <f>Tabla1[[#This Row],[Precio U. Costo]]*1.15</f>
        <v>521.23749999999995</v>
      </c>
      <c r="K206" s="92">
        <f>Tabla1[[#This Row],[Precio U. Costo]]*1.2</f>
        <v>543.9</v>
      </c>
      <c r="L206" s="92">
        <f>Tabla1[[#This Row],[Precio U. Costo]]*1.25</f>
        <v>566.5625</v>
      </c>
      <c r="M206" s="92">
        <f>Tabla1[[#This Row],[Precio U. Costo]]*1.3</f>
        <v>589.22500000000002</v>
      </c>
      <c r="N206" s="92">
        <f>Tabla1[[#This Row],[Precio U. Costo]]*1.35</f>
        <v>611.88750000000005</v>
      </c>
      <c r="O206" s="92">
        <f>Tabla1[[#This Row],[Precio U. Costo]]*1.4</f>
        <v>634.54999999999995</v>
      </c>
      <c r="P206" s="92">
        <f>Tabla1[[#This Row],[Precio U. Costo]]*1.45</f>
        <v>657.21249999999998</v>
      </c>
      <c r="Q206" s="92">
        <f>Tabla1[[#This Row],[Precio U. Costo]]*1.5</f>
        <v>679.875</v>
      </c>
      <c r="R206" s="100" t="e">
        <f>VLOOKUP(Tabla1[[#This Row],[Item]],Tabla13[],6,)</f>
        <v>#N/A</v>
      </c>
      <c r="S206" s="93" t="e">
        <f>Tabla1[[#This Row],[Cantidad en Existencia registradas]]-Tabla1[[#This Row],[Cantidad vendida
dd/mm/aaaa]]</f>
        <v>#N/A</v>
      </c>
      <c r="T206" s="93" t="e">
        <f>Tabla1[[#This Row],[Cantidad vendida
dd/mm/aaaa]]+#REF!</f>
        <v>#N/A</v>
      </c>
      <c r="U206" s="93" t="e">
        <f>Tabla1[[#This Row],[Existencia
dd/mm/aaaa2]]+#REF!</f>
        <v>#N/A</v>
      </c>
    </row>
    <row r="207" spans="1:21" s="69" customFormat="1" ht="14.45" hidden="1" customHeight="1" x14ac:dyDescent="0.25">
      <c r="A207" s="99" t="s">
        <v>422</v>
      </c>
      <c r="B207" s="94" t="s">
        <v>315</v>
      </c>
      <c r="C207" s="91" t="s">
        <v>192</v>
      </c>
      <c r="D207" s="91" t="s">
        <v>32</v>
      </c>
      <c r="E207" s="212">
        <v>3</v>
      </c>
      <c r="F207" s="127">
        <v>569</v>
      </c>
      <c r="G207" s="92">
        <f>Tabla1[[#This Row],[Precio U. Costo]]*1.05</f>
        <v>597.45000000000005</v>
      </c>
      <c r="H207" s="92">
        <f>Tabla1[[#This Row],[Precio U. Costo]]*1.08</f>
        <v>614.5200000000001</v>
      </c>
      <c r="I207" s="92">
        <f>Tabla1[[#This Row],[Precio U. Costo]]*1.1</f>
        <v>625.90000000000009</v>
      </c>
      <c r="J207" s="92">
        <f>Tabla1[[#This Row],[Precio U. Costo]]*1.15</f>
        <v>654.34999999999991</v>
      </c>
      <c r="K207" s="92">
        <f>Tabla1[[#This Row],[Precio U. Costo]]*1.2</f>
        <v>682.8</v>
      </c>
      <c r="L207" s="92">
        <f>Tabla1[[#This Row],[Precio U. Costo]]*1.25</f>
        <v>711.25</v>
      </c>
      <c r="M207" s="92">
        <f>Tabla1[[#This Row],[Precio U. Costo]]*1.3</f>
        <v>739.7</v>
      </c>
      <c r="N207" s="92">
        <f>Tabla1[[#This Row],[Precio U. Costo]]*1.35</f>
        <v>768.15000000000009</v>
      </c>
      <c r="O207" s="92">
        <f>Tabla1[[#This Row],[Precio U. Costo]]*1.4</f>
        <v>796.59999999999991</v>
      </c>
      <c r="P207" s="92">
        <f>Tabla1[[#This Row],[Precio U. Costo]]*1.45</f>
        <v>825.05</v>
      </c>
      <c r="Q207" s="92">
        <f>Tabla1[[#This Row],[Precio U. Costo]]*1.5</f>
        <v>853.5</v>
      </c>
      <c r="R207" s="100" t="e">
        <f>VLOOKUP(Tabla1[[#This Row],[Item]],Tabla13[],6,)</f>
        <v>#N/A</v>
      </c>
      <c r="S207" s="93" t="e">
        <f>Tabla1[[#This Row],[Cantidad en Existencia registradas]]-Tabla1[[#This Row],[Cantidad vendida
dd/mm/aaaa]]</f>
        <v>#N/A</v>
      </c>
      <c r="T207" s="93" t="e">
        <f>Tabla1[[#This Row],[Cantidad vendida
dd/mm/aaaa]]+#REF!</f>
        <v>#N/A</v>
      </c>
      <c r="U207" s="93" t="e">
        <f>Tabla1[[#This Row],[Existencia
dd/mm/aaaa2]]+#REF!</f>
        <v>#N/A</v>
      </c>
    </row>
    <row r="208" spans="1:21" s="69" customFormat="1" ht="14.45" hidden="1" customHeight="1" x14ac:dyDescent="0.25">
      <c r="A208" s="99" t="s">
        <v>421</v>
      </c>
      <c r="B208" s="94" t="s">
        <v>315</v>
      </c>
      <c r="C208" s="91" t="s">
        <v>193</v>
      </c>
      <c r="D208" s="91" t="s">
        <v>32</v>
      </c>
      <c r="E208" s="212">
        <v>0</v>
      </c>
      <c r="F208" s="127">
        <v>545.87</v>
      </c>
      <c r="G208" s="92">
        <f>Tabla1[[#This Row],[Precio U. Costo]]*1.05</f>
        <v>573.1635</v>
      </c>
      <c r="H208" s="92">
        <f>Tabla1[[#This Row],[Precio U. Costo]]*1.08</f>
        <v>589.53960000000006</v>
      </c>
      <c r="I208" s="92">
        <f>Tabla1[[#This Row],[Precio U. Costo]]*1.1</f>
        <v>600.45700000000011</v>
      </c>
      <c r="J208" s="92">
        <f>Tabla1[[#This Row],[Precio U. Costo]]*1.15</f>
        <v>627.75049999999999</v>
      </c>
      <c r="K208" s="92">
        <f>Tabla1[[#This Row],[Precio U. Costo]]*1.2</f>
        <v>655.04399999999998</v>
      </c>
      <c r="L208" s="92">
        <f>Tabla1[[#This Row],[Precio U. Costo]]*1.25</f>
        <v>682.33749999999998</v>
      </c>
      <c r="M208" s="92">
        <f>Tabla1[[#This Row],[Precio U. Costo]]*1.3</f>
        <v>709.63100000000009</v>
      </c>
      <c r="N208" s="92">
        <f>Tabla1[[#This Row],[Precio U. Costo]]*1.35</f>
        <v>736.92450000000008</v>
      </c>
      <c r="O208" s="92">
        <f>Tabla1[[#This Row],[Precio U. Costo]]*1.4</f>
        <v>764.21799999999996</v>
      </c>
      <c r="P208" s="92">
        <f>Tabla1[[#This Row],[Precio U. Costo]]*1.45</f>
        <v>791.51149999999996</v>
      </c>
      <c r="Q208" s="92">
        <f>Tabla1[[#This Row],[Precio U. Costo]]*1.5</f>
        <v>818.80500000000006</v>
      </c>
      <c r="R208" s="100" t="e">
        <f>VLOOKUP(Tabla1[[#This Row],[Item]],Tabla13[],6,)</f>
        <v>#N/A</v>
      </c>
      <c r="S208" s="93" t="e">
        <f>Tabla1[[#This Row],[Cantidad en Existencia registradas]]-Tabla1[[#This Row],[Cantidad vendida
dd/mm/aaaa]]</f>
        <v>#N/A</v>
      </c>
      <c r="T208" s="93" t="e">
        <f>Tabla1[[#This Row],[Cantidad vendida
dd/mm/aaaa]]+#REF!</f>
        <v>#N/A</v>
      </c>
      <c r="U208" s="93" t="e">
        <f>Tabla1[[#This Row],[Existencia
dd/mm/aaaa2]]+#REF!</f>
        <v>#N/A</v>
      </c>
    </row>
    <row r="209" spans="1:21" s="69" customFormat="1" ht="14.45" hidden="1" customHeight="1" x14ac:dyDescent="0.25">
      <c r="A209" s="99" t="s">
        <v>573</v>
      </c>
      <c r="B209" s="94" t="s">
        <v>311</v>
      </c>
      <c r="C209" s="94" t="s">
        <v>859</v>
      </c>
      <c r="D209" s="91" t="s">
        <v>32</v>
      </c>
      <c r="E209" s="212">
        <v>0</v>
      </c>
      <c r="F209" s="162">
        <f>480*1.25</f>
        <v>600</v>
      </c>
      <c r="G209" s="92">
        <f>Tabla1[[#This Row],[Precio U. Costo]]*1.05</f>
        <v>630</v>
      </c>
      <c r="H209" s="92">
        <f>Tabla1[[#This Row],[Precio U. Costo]]*1.08</f>
        <v>648</v>
      </c>
      <c r="I209" s="92">
        <f>Tabla1[[#This Row],[Precio U. Costo]]*1.1</f>
        <v>660</v>
      </c>
      <c r="J209" s="92">
        <f>Tabla1[[#This Row],[Precio U. Costo]]*1.15</f>
        <v>690</v>
      </c>
      <c r="K209" s="92">
        <f>Tabla1[[#This Row],[Precio U. Costo]]*1.2</f>
        <v>720</v>
      </c>
      <c r="L209" s="92">
        <f>Tabla1[[#This Row],[Precio U. Costo]]*1.25</f>
        <v>750</v>
      </c>
      <c r="M209" s="92">
        <f>Tabla1[[#This Row],[Precio U. Costo]]*1.3</f>
        <v>780</v>
      </c>
      <c r="N209" s="92">
        <f>Tabla1[[#This Row],[Precio U. Costo]]*1.35</f>
        <v>810</v>
      </c>
      <c r="O209" s="92">
        <f>Tabla1[[#This Row],[Precio U. Costo]]*1.4</f>
        <v>840</v>
      </c>
      <c r="P209" s="92">
        <f>Tabla1[[#This Row],[Precio U. Costo]]*1.45</f>
        <v>870</v>
      </c>
      <c r="Q209" s="92">
        <f>Tabla1[[#This Row],[Precio U. Costo]]*1.5</f>
        <v>900</v>
      </c>
      <c r="R209" s="100" t="e">
        <f>VLOOKUP(Tabla1[[#This Row],[Item]],Tabla13[],6,)</f>
        <v>#N/A</v>
      </c>
      <c r="S209" s="93" t="e">
        <f>Tabla1[[#This Row],[Cantidad en Existencia registradas]]-Tabla1[[#This Row],[Cantidad vendida
dd/mm/aaaa]]</f>
        <v>#N/A</v>
      </c>
      <c r="T209" s="93" t="e">
        <f>Tabla1[[#This Row],[Cantidad vendida
dd/mm/aaaa]]+#REF!</f>
        <v>#N/A</v>
      </c>
      <c r="U209" s="93" t="e">
        <f>Tabla1[[#This Row],[Existencia
dd/mm/aaaa2]]+#REF!</f>
        <v>#N/A</v>
      </c>
    </row>
    <row r="210" spans="1:21" s="69" customFormat="1" ht="14.45" hidden="1" customHeight="1" x14ac:dyDescent="0.25">
      <c r="A210" s="99" t="s">
        <v>572</v>
      </c>
      <c r="B210" s="94" t="s">
        <v>311</v>
      </c>
      <c r="C210" s="94" t="s">
        <v>210</v>
      </c>
      <c r="D210" s="91" t="s">
        <v>32</v>
      </c>
      <c r="E210" s="222">
        <v>5</v>
      </c>
      <c r="F210" s="127">
        <f>453.968*1.3</f>
        <v>590.15840000000003</v>
      </c>
      <c r="G210" s="92">
        <f>Tabla1[[#This Row],[Precio U. Costo]]*1.05</f>
        <v>619.66632000000004</v>
      </c>
      <c r="H210" s="92">
        <f>Tabla1[[#This Row],[Precio U. Costo]]*1.08</f>
        <v>637.37107200000003</v>
      </c>
      <c r="I210" s="92">
        <f>Tabla1[[#This Row],[Precio U. Costo]]*1.1</f>
        <v>649.17424000000005</v>
      </c>
      <c r="J210" s="92">
        <f>Tabla1[[#This Row],[Precio U. Costo]]*1.15</f>
        <v>678.68215999999995</v>
      </c>
      <c r="K210" s="92">
        <f>Tabla1[[#This Row],[Precio U. Costo]]*1.2</f>
        <v>708.19007999999997</v>
      </c>
      <c r="L210" s="92">
        <f>Tabla1[[#This Row],[Precio U. Costo]]*1.25</f>
        <v>737.69800000000009</v>
      </c>
      <c r="M210" s="92">
        <f>Tabla1[[#This Row],[Precio U. Costo]]*1.3</f>
        <v>767.20592000000011</v>
      </c>
      <c r="N210" s="92">
        <f>Tabla1[[#This Row],[Precio U. Costo]]*1.35</f>
        <v>796.71384000000012</v>
      </c>
      <c r="O210" s="92">
        <f>Tabla1[[#This Row],[Precio U. Costo]]*1.4</f>
        <v>826.22176000000002</v>
      </c>
      <c r="P210" s="92">
        <f>Tabla1[[#This Row],[Precio U. Costo]]*1.45</f>
        <v>855.72968000000003</v>
      </c>
      <c r="Q210" s="92">
        <f>Tabla1[[#This Row],[Precio U. Costo]]*1.5</f>
        <v>885.23760000000004</v>
      </c>
      <c r="R210" s="100" t="e">
        <f>VLOOKUP(Tabla1[[#This Row],[Item]],Tabla13[],6,)</f>
        <v>#N/A</v>
      </c>
      <c r="S210" s="93" t="e">
        <f>Tabla1[[#This Row],[Cantidad en Existencia registradas]]-Tabla1[[#This Row],[Cantidad vendida
dd/mm/aaaa]]</f>
        <v>#N/A</v>
      </c>
      <c r="T210" s="93" t="e">
        <f>Tabla1[[#This Row],[Cantidad vendida
dd/mm/aaaa]]+#REF!</f>
        <v>#N/A</v>
      </c>
      <c r="U210" s="93" t="e">
        <f>Tabla1[[#This Row],[Existencia
dd/mm/aaaa2]]+#REF!</f>
        <v>#N/A</v>
      </c>
    </row>
    <row r="211" spans="1:21" s="69" customFormat="1" ht="14.45" hidden="1" customHeight="1" x14ac:dyDescent="0.25">
      <c r="A211" s="99" t="s">
        <v>570</v>
      </c>
      <c r="B211" s="94" t="s">
        <v>311</v>
      </c>
      <c r="C211" s="94" t="s">
        <v>974</v>
      </c>
      <c r="D211" s="91" t="s">
        <v>32</v>
      </c>
      <c r="E211" s="212">
        <v>2</v>
      </c>
      <c r="F211" s="127">
        <v>0</v>
      </c>
      <c r="G211" s="92">
        <f>Tabla1[[#This Row],[Precio U. Costo]]*1.05</f>
        <v>0</v>
      </c>
      <c r="H211" s="92">
        <f>Tabla1[[#This Row],[Precio U. Costo]]*1.08</f>
        <v>0</v>
      </c>
      <c r="I211" s="92">
        <f>Tabla1[[#This Row],[Precio U. Costo]]*1.1</f>
        <v>0</v>
      </c>
      <c r="J211" s="92">
        <f>Tabla1[[#This Row],[Precio U. Costo]]*1.15</f>
        <v>0</v>
      </c>
      <c r="K211" s="92">
        <f>Tabla1[[#This Row],[Precio U. Costo]]*1.2</f>
        <v>0</v>
      </c>
      <c r="L211" s="92">
        <f>Tabla1[[#This Row],[Precio U. Costo]]*1.25</f>
        <v>0</v>
      </c>
      <c r="M211" s="92">
        <f>Tabla1[[#This Row],[Precio U. Costo]]*1.3</f>
        <v>0</v>
      </c>
      <c r="N211" s="92">
        <f>Tabla1[[#This Row],[Precio U. Costo]]*1.35</f>
        <v>0</v>
      </c>
      <c r="O211" s="92">
        <f>Tabla1[[#This Row],[Precio U. Costo]]*1.4</f>
        <v>0</v>
      </c>
      <c r="P211" s="92">
        <f>Tabla1[[#This Row],[Precio U. Costo]]*1.45</f>
        <v>0</v>
      </c>
      <c r="Q211" s="92">
        <f>Tabla1[[#This Row],[Precio U. Costo]]*1.5</f>
        <v>0</v>
      </c>
      <c r="R211" s="100" t="e">
        <f>VLOOKUP(Tabla1[[#This Row],[Item]],Tabla13[],6,)</f>
        <v>#N/A</v>
      </c>
      <c r="S211" s="93" t="e">
        <f>Tabla1[[#This Row],[Cantidad en Existencia registradas]]-Tabla1[[#This Row],[Cantidad vendida
dd/mm/aaaa]]</f>
        <v>#N/A</v>
      </c>
      <c r="T211" s="93" t="e">
        <f>Tabla1[[#This Row],[Cantidad vendida
dd/mm/aaaa]]+#REF!</f>
        <v>#N/A</v>
      </c>
      <c r="U211" s="93" t="e">
        <f>Tabla1[[#This Row],[Existencia
dd/mm/aaaa2]]+#REF!</f>
        <v>#N/A</v>
      </c>
    </row>
    <row r="212" spans="1:21" s="69" customFormat="1" ht="16.149999999999999" hidden="1" customHeight="1" x14ac:dyDescent="0.25">
      <c r="A212" s="99" t="s">
        <v>571</v>
      </c>
      <c r="B212" s="94" t="s">
        <v>311</v>
      </c>
      <c r="C212" s="94" t="s">
        <v>209</v>
      </c>
      <c r="D212" s="91" t="s">
        <v>32</v>
      </c>
      <c r="E212" s="222">
        <v>4</v>
      </c>
      <c r="F212" s="127">
        <f>183.344*1.3</f>
        <v>238.34719999999999</v>
      </c>
      <c r="G212" s="92">
        <f>Tabla1[[#This Row],[Precio U. Costo]]*1.05</f>
        <v>250.26455999999999</v>
      </c>
      <c r="H212" s="92">
        <f>Tabla1[[#This Row],[Precio U. Costo]]*1.08</f>
        <v>257.41497600000002</v>
      </c>
      <c r="I212" s="92">
        <f>Tabla1[[#This Row],[Precio U. Costo]]*1.1</f>
        <v>262.18191999999999</v>
      </c>
      <c r="J212" s="92">
        <f>Tabla1[[#This Row],[Precio U. Costo]]*1.15</f>
        <v>274.09927999999996</v>
      </c>
      <c r="K212" s="92">
        <f>Tabla1[[#This Row],[Precio U. Costo]]*1.2</f>
        <v>286.01664</v>
      </c>
      <c r="L212" s="92">
        <f>Tabla1[[#This Row],[Precio U. Costo]]*1.25</f>
        <v>297.93399999999997</v>
      </c>
      <c r="M212" s="92">
        <f>Tabla1[[#This Row],[Precio U. Costo]]*1.3</f>
        <v>309.85136</v>
      </c>
      <c r="N212" s="92">
        <f>Tabla1[[#This Row],[Precio U. Costo]]*1.35</f>
        <v>321.76872000000003</v>
      </c>
      <c r="O212" s="92">
        <f>Tabla1[[#This Row],[Precio U. Costo]]*1.4</f>
        <v>333.68607999999995</v>
      </c>
      <c r="P212" s="92">
        <f>Tabla1[[#This Row],[Precio U. Costo]]*1.45</f>
        <v>345.60343999999998</v>
      </c>
      <c r="Q212" s="92">
        <f>Tabla1[[#This Row],[Precio U. Costo]]*1.5</f>
        <v>357.52080000000001</v>
      </c>
      <c r="R212" s="100" t="e">
        <f>VLOOKUP(Tabla1[[#This Row],[Item]],Tabla13[],6,)</f>
        <v>#N/A</v>
      </c>
      <c r="S212" s="93" t="e">
        <f>Tabla1[[#This Row],[Cantidad en Existencia registradas]]-Tabla1[[#This Row],[Cantidad vendida
dd/mm/aaaa]]</f>
        <v>#N/A</v>
      </c>
      <c r="T212" s="93" t="e">
        <f>Tabla1[[#This Row],[Cantidad vendida
dd/mm/aaaa]]+#REF!</f>
        <v>#N/A</v>
      </c>
      <c r="U212" s="93" t="e">
        <f>Tabla1[[#This Row],[Existencia
dd/mm/aaaa2]]+#REF!</f>
        <v>#N/A</v>
      </c>
    </row>
    <row r="213" spans="1:21" s="69" customFormat="1" ht="14.45" hidden="1" customHeight="1" x14ac:dyDescent="0.25">
      <c r="A213" s="99" t="s">
        <v>517</v>
      </c>
      <c r="B213" s="94" t="s">
        <v>1</v>
      </c>
      <c r="C213" s="94" t="s">
        <v>268</v>
      </c>
      <c r="D213" s="91" t="s">
        <v>32</v>
      </c>
      <c r="E213" s="212">
        <v>0</v>
      </c>
      <c r="F213" s="161">
        <f>749.9*1.3</f>
        <v>974.87</v>
      </c>
      <c r="G213" s="92">
        <f>Tabla1[[#This Row],[Precio U. Costo]]*1.05</f>
        <v>1023.6135</v>
      </c>
      <c r="H213" s="92">
        <f>Tabla1[[#This Row],[Precio U. Costo]]*1.08</f>
        <v>1052.8596</v>
      </c>
      <c r="I213" s="92">
        <f>Tabla1[[#This Row],[Precio U. Costo]]*1.1</f>
        <v>1072.3570000000002</v>
      </c>
      <c r="J213" s="92">
        <f>Tabla1[[#This Row],[Precio U. Costo]]*1.15</f>
        <v>1121.1005</v>
      </c>
      <c r="K213" s="92">
        <f>Tabla1[[#This Row],[Precio U. Costo]]*1.2</f>
        <v>1169.8440000000001</v>
      </c>
      <c r="L213" s="92">
        <f>Tabla1[[#This Row],[Precio U. Costo]]*1.25</f>
        <v>1218.5875000000001</v>
      </c>
      <c r="M213" s="92">
        <f>Tabla1[[#This Row],[Precio U. Costo]]*1.3</f>
        <v>1267.3310000000001</v>
      </c>
      <c r="N213" s="92">
        <f>Tabla1[[#This Row],[Precio U. Costo]]*1.35</f>
        <v>1316.0745000000002</v>
      </c>
      <c r="O213" s="92">
        <f>Tabla1[[#This Row],[Precio U. Costo]]*1.4</f>
        <v>1364.818</v>
      </c>
      <c r="P213" s="92">
        <f>Tabla1[[#This Row],[Precio U. Costo]]*1.45</f>
        <v>1413.5615</v>
      </c>
      <c r="Q213" s="92">
        <f>Tabla1[[#This Row],[Precio U. Costo]]*1.5</f>
        <v>1462.3050000000001</v>
      </c>
      <c r="R213" s="100" t="e">
        <f>VLOOKUP(Tabla1[[#This Row],[Item]],Tabla13[],6,)</f>
        <v>#N/A</v>
      </c>
      <c r="S213" s="93" t="e">
        <f>Tabla1[[#This Row],[Cantidad en Existencia registradas]]-Tabla1[[#This Row],[Cantidad vendida
dd/mm/aaaa]]</f>
        <v>#N/A</v>
      </c>
      <c r="T213" s="93" t="e">
        <f>Tabla1[[#This Row],[Cantidad vendida
dd/mm/aaaa]]+#REF!</f>
        <v>#N/A</v>
      </c>
      <c r="U213" s="93" t="e">
        <f>Tabla1[[#This Row],[Existencia
dd/mm/aaaa2]]+#REF!</f>
        <v>#N/A</v>
      </c>
    </row>
    <row r="214" spans="1:21" s="69" customFormat="1" ht="14.45" hidden="1" customHeight="1" x14ac:dyDescent="0.25">
      <c r="A214" s="99" t="s">
        <v>516</v>
      </c>
      <c r="B214" s="94" t="s">
        <v>1</v>
      </c>
      <c r="C214" s="94" t="s">
        <v>863</v>
      </c>
      <c r="D214" s="91" t="s">
        <v>32</v>
      </c>
      <c r="E214" s="241">
        <v>8</v>
      </c>
      <c r="F214" s="237">
        <v>185</v>
      </c>
      <c r="G214" s="92">
        <f>Tabla1[[#This Row],[Precio U. Costo]]*1.05</f>
        <v>194.25</v>
      </c>
      <c r="H214" s="92">
        <f>Tabla1[[#This Row],[Precio U. Costo]]*1.08</f>
        <v>199.8</v>
      </c>
      <c r="I214" s="92">
        <f>Tabla1[[#This Row],[Precio U. Costo]]*1.1</f>
        <v>203.50000000000003</v>
      </c>
      <c r="J214" s="92">
        <f>Tabla1[[#This Row],[Precio U. Costo]]*1.15</f>
        <v>212.74999999999997</v>
      </c>
      <c r="K214" s="92">
        <f>Tabla1[[#This Row],[Precio U. Costo]]*1.2</f>
        <v>222</v>
      </c>
      <c r="L214" s="92">
        <f>Tabla1[[#This Row],[Precio U. Costo]]*1.25</f>
        <v>231.25</v>
      </c>
      <c r="M214" s="92">
        <f>Tabla1[[#This Row],[Precio U. Costo]]*1.3</f>
        <v>240.5</v>
      </c>
      <c r="N214" s="92">
        <f>Tabla1[[#This Row],[Precio U. Costo]]*1.35</f>
        <v>249.75000000000003</v>
      </c>
      <c r="O214" s="92">
        <f>Tabla1[[#This Row],[Precio U. Costo]]*1.4</f>
        <v>259</v>
      </c>
      <c r="P214" s="92">
        <f>Tabla1[[#This Row],[Precio U. Costo]]*1.45</f>
        <v>268.25</v>
      </c>
      <c r="Q214" s="92">
        <f>Tabla1[[#This Row],[Precio U. Costo]]*1.5</f>
        <v>277.5</v>
      </c>
      <c r="R214" s="100" t="e">
        <f>VLOOKUP(Tabla1[[#This Row],[Item]],Tabla13[],6,)</f>
        <v>#N/A</v>
      </c>
      <c r="S214" s="93" t="e">
        <f>Tabla1[[#This Row],[Cantidad en Existencia registradas]]-Tabla1[[#This Row],[Cantidad vendida
dd/mm/aaaa]]</f>
        <v>#N/A</v>
      </c>
      <c r="T214" s="93" t="e">
        <f>Tabla1[[#This Row],[Cantidad vendida
dd/mm/aaaa]]+#REF!</f>
        <v>#N/A</v>
      </c>
      <c r="U214" s="93" t="e">
        <f>Tabla1[[#This Row],[Existencia
dd/mm/aaaa2]]+#REF!</f>
        <v>#N/A</v>
      </c>
    </row>
    <row r="215" spans="1:21" s="69" customFormat="1" ht="14.45" hidden="1" customHeight="1" x14ac:dyDescent="0.25">
      <c r="A215" s="99" t="s">
        <v>515</v>
      </c>
      <c r="B215" s="94" t="s">
        <v>1</v>
      </c>
      <c r="C215" s="94" t="s">
        <v>862</v>
      </c>
      <c r="D215" s="91" t="s">
        <v>32</v>
      </c>
      <c r="E215" s="241">
        <v>0</v>
      </c>
      <c r="F215" s="231">
        <v>88.99</v>
      </c>
      <c r="G215" s="92">
        <f>Tabla1[[#This Row],[Precio U. Costo]]*1.05</f>
        <v>93.439499999999995</v>
      </c>
      <c r="H215" s="92">
        <f>Tabla1[[#This Row],[Precio U. Costo]]*1.08</f>
        <v>96.109200000000001</v>
      </c>
      <c r="I215" s="92">
        <f>Tabla1[[#This Row],[Precio U. Costo]]*1.1</f>
        <v>97.888999999999996</v>
      </c>
      <c r="J215" s="92">
        <f>Tabla1[[#This Row],[Precio U. Costo]]*1.15</f>
        <v>102.33849999999998</v>
      </c>
      <c r="K215" s="92">
        <f>Tabla1[[#This Row],[Precio U. Costo]]*1.2</f>
        <v>106.788</v>
      </c>
      <c r="L215" s="92">
        <f>Tabla1[[#This Row],[Precio U. Costo]]*1.25</f>
        <v>111.2375</v>
      </c>
      <c r="M215" s="92">
        <f>Tabla1[[#This Row],[Precio U. Costo]]*1.3</f>
        <v>115.687</v>
      </c>
      <c r="N215" s="92">
        <f>Tabla1[[#This Row],[Precio U. Costo]]*1.35</f>
        <v>120.1365</v>
      </c>
      <c r="O215" s="92">
        <f>Tabla1[[#This Row],[Precio U. Costo]]*1.4</f>
        <v>124.58599999999998</v>
      </c>
      <c r="P215" s="92">
        <f>Tabla1[[#This Row],[Precio U. Costo]]*1.45</f>
        <v>129.03549999999998</v>
      </c>
      <c r="Q215" s="92">
        <f>Tabla1[[#This Row],[Precio U. Costo]]*1.5</f>
        <v>133.48499999999999</v>
      </c>
      <c r="R215" s="100" t="e">
        <f>VLOOKUP(Tabla1[[#This Row],[Item]],Tabla13[],6,)</f>
        <v>#N/A</v>
      </c>
      <c r="S215" s="93" t="e">
        <f>Tabla1[[#This Row],[Cantidad en Existencia registradas]]-Tabla1[[#This Row],[Cantidad vendida
dd/mm/aaaa]]</f>
        <v>#N/A</v>
      </c>
      <c r="T215" s="93" t="e">
        <f>Tabla1[[#This Row],[Cantidad vendida
dd/mm/aaaa]]+#REF!</f>
        <v>#N/A</v>
      </c>
      <c r="U215" s="93" t="e">
        <f>Tabla1[[#This Row],[Existencia
dd/mm/aaaa2]]+#REF!</f>
        <v>#N/A</v>
      </c>
    </row>
    <row r="216" spans="1:21" s="69" customFormat="1" ht="14.45" hidden="1" customHeight="1" x14ac:dyDescent="0.25">
      <c r="A216" s="99" t="s">
        <v>514</v>
      </c>
      <c r="B216" s="94" t="s">
        <v>1</v>
      </c>
      <c r="C216" s="94" t="s">
        <v>861</v>
      </c>
      <c r="D216" s="91" t="s">
        <v>32</v>
      </c>
      <c r="E216" s="241">
        <v>851</v>
      </c>
      <c r="F216" s="219">
        <v>2.74</v>
      </c>
      <c r="G216" s="92">
        <f>Tabla1[[#This Row],[Precio U. Costo]]*1.05</f>
        <v>2.8770000000000002</v>
      </c>
      <c r="H216" s="92">
        <f>Tabla1[[#This Row],[Precio U. Costo]]*1.08</f>
        <v>2.9592000000000005</v>
      </c>
      <c r="I216" s="92">
        <f>Tabla1[[#This Row],[Precio U. Costo]]*1.1</f>
        <v>3.0140000000000007</v>
      </c>
      <c r="J216" s="92">
        <f>Tabla1[[#This Row],[Precio U. Costo]]*1.15</f>
        <v>3.1509999999999998</v>
      </c>
      <c r="K216" s="92">
        <f>Tabla1[[#This Row],[Precio U. Costo]]*1.2</f>
        <v>3.2880000000000003</v>
      </c>
      <c r="L216" s="92">
        <f>Tabla1[[#This Row],[Precio U. Costo]]*1.25</f>
        <v>3.4250000000000003</v>
      </c>
      <c r="M216" s="92">
        <f>Tabla1[[#This Row],[Precio U. Costo]]*1.3</f>
        <v>3.5620000000000003</v>
      </c>
      <c r="N216" s="92">
        <f>Tabla1[[#This Row],[Precio U. Costo]]*1.35</f>
        <v>3.6990000000000007</v>
      </c>
      <c r="O216" s="92">
        <f>Tabla1[[#This Row],[Precio U. Costo]]*1.4</f>
        <v>3.8359999999999999</v>
      </c>
      <c r="P216" s="92">
        <f>Tabla1[[#This Row],[Precio U. Costo]]*1.45</f>
        <v>3.9730000000000003</v>
      </c>
      <c r="Q216" s="92">
        <f>Tabla1[[#This Row],[Precio U. Costo]]*1.5</f>
        <v>4.1100000000000003</v>
      </c>
      <c r="R216" s="100" t="e">
        <f>VLOOKUP(Tabla1[[#This Row],[Item]],Tabla13[],6,)</f>
        <v>#N/A</v>
      </c>
      <c r="S216" s="93" t="e">
        <f>Tabla1[[#This Row],[Cantidad en Existencia registradas]]-Tabla1[[#This Row],[Cantidad vendida
dd/mm/aaaa]]</f>
        <v>#N/A</v>
      </c>
      <c r="T216" s="93" t="e">
        <f>Tabla1[[#This Row],[Cantidad vendida
dd/mm/aaaa]]+#REF!</f>
        <v>#N/A</v>
      </c>
      <c r="U216" s="93" t="e">
        <f>Tabla1[[#This Row],[Existencia
dd/mm/aaaa2]]+#REF!</f>
        <v>#N/A</v>
      </c>
    </row>
    <row r="217" spans="1:21" s="69" customFormat="1" ht="14.45" hidden="1" customHeight="1" x14ac:dyDescent="0.25">
      <c r="A217" s="99" t="s">
        <v>513</v>
      </c>
      <c r="B217" s="94" t="s">
        <v>1</v>
      </c>
      <c r="C217" s="94" t="s">
        <v>257</v>
      </c>
      <c r="D217" s="91" t="s">
        <v>32</v>
      </c>
      <c r="E217" s="212">
        <v>0</v>
      </c>
      <c r="F217" s="219">
        <v>29.13</v>
      </c>
      <c r="G217" s="92">
        <f>Tabla1[[#This Row],[Precio U. Costo]]*1.05</f>
        <v>30.586500000000001</v>
      </c>
      <c r="H217" s="92">
        <f>Tabla1[[#This Row],[Precio U. Costo]]*1.08</f>
        <v>31.4604</v>
      </c>
      <c r="I217" s="92">
        <f>Tabla1[[#This Row],[Precio U. Costo]]*1.1</f>
        <v>32.042999999999999</v>
      </c>
      <c r="J217" s="92">
        <f>Tabla1[[#This Row],[Precio U. Costo]]*1.15</f>
        <v>33.499499999999998</v>
      </c>
      <c r="K217" s="92">
        <f>Tabla1[[#This Row],[Precio U. Costo]]*1.2</f>
        <v>34.955999999999996</v>
      </c>
      <c r="L217" s="92">
        <f>Tabla1[[#This Row],[Precio U. Costo]]*1.25</f>
        <v>36.412500000000001</v>
      </c>
      <c r="M217" s="92">
        <f>Tabla1[[#This Row],[Precio U. Costo]]*1.3</f>
        <v>37.869</v>
      </c>
      <c r="N217" s="92">
        <f>Tabla1[[#This Row],[Precio U. Costo]]*1.35</f>
        <v>39.325499999999998</v>
      </c>
      <c r="O217" s="92">
        <f>Tabla1[[#This Row],[Precio U. Costo]]*1.4</f>
        <v>40.781999999999996</v>
      </c>
      <c r="P217" s="92">
        <f>Tabla1[[#This Row],[Precio U. Costo]]*1.45</f>
        <v>42.238499999999995</v>
      </c>
      <c r="Q217" s="92">
        <f>Tabla1[[#This Row],[Precio U. Costo]]*1.5</f>
        <v>43.695</v>
      </c>
      <c r="R217" s="100" t="e">
        <f>VLOOKUP(Tabla1[[#This Row],[Item]],Tabla13[],6,)</f>
        <v>#N/A</v>
      </c>
      <c r="S217" s="93" t="e">
        <f>Tabla1[[#This Row],[Cantidad en Existencia registradas]]-Tabla1[[#This Row],[Cantidad vendida
dd/mm/aaaa]]</f>
        <v>#N/A</v>
      </c>
      <c r="T217" s="93" t="e">
        <f>Tabla1[[#This Row],[Cantidad vendida
dd/mm/aaaa]]+#REF!</f>
        <v>#N/A</v>
      </c>
      <c r="U217" s="93" t="e">
        <f>Tabla1[[#This Row],[Existencia
dd/mm/aaaa2]]+#REF!</f>
        <v>#N/A</v>
      </c>
    </row>
    <row r="218" spans="1:21" s="69" customFormat="1" ht="14.45" hidden="1" customHeight="1" x14ac:dyDescent="0.25">
      <c r="A218" s="99" t="s">
        <v>512</v>
      </c>
      <c r="B218" s="94" t="s">
        <v>1</v>
      </c>
      <c r="C218" s="94" t="s">
        <v>937</v>
      </c>
      <c r="D218" s="91" t="s">
        <v>32</v>
      </c>
      <c r="E218" s="241">
        <v>24</v>
      </c>
      <c r="F218" s="237">
        <v>30.72</v>
      </c>
      <c r="G218" s="92">
        <f>Tabla1[[#This Row],[Precio U. Costo]]*1.05</f>
        <v>32.256</v>
      </c>
      <c r="H218" s="92">
        <f>Tabla1[[#This Row],[Precio U. Costo]]*1.08</f>
        <v>33.177599999999998</v>
      </c>
      <c r="I218" s="92">
        <f>Tabla1[[#This Row],[Precio U. Costo]]*1.1</f>
        <v>33.792000000000002</v>
      </c>
      <c r="J218" s="92">
        <f>Tabla1[[#This Row],[Precio U. Costo]]*1.15</f>
        <v>35.327999999999996</v>
      </c>
      <c r="K218" s="92">
        <f>Tabla1[[#This Row],[Precio U. Costo]]*1.2</f>
        <v>36.863999999999997</v>
      </c>
      <c r="L218" s="92">
        <f>Tabla1[[#This Row],[Precio U. Costo]]*1.25</f>
        <v>38.4</v>
      </c>
      <c r="M218" s="92">
        <f>Tabla1[[#This Row],[Precio U. Costo]]*1.3</f>
        <v>39.936</v>
      </c>
      <c r="N218" s="92">
        <f>Tabla1[[#This Row],[Precio U. Costo]]*1.35</f>
        <v>41.472000000000001</v>
      </c>
      <c r="O218" s="92">
        <f>Tabla1[[#This Row],[Precio U. Costo]]*1.4</f>
        <v>43.007999999999996</v>
      </c>
      <c r="P218" s="92">
        <f>Tabla1[[#This Row],[Precio U. Costo]]*1.45</f>
        <v>44.543999999999997</v>
      </c>
      <c r="Q218" s="92">
        <f>Tabla1[[#This Row],[Precio U. Costo]]*1.5</f>
        <v>46.08</v>
      </c>
      <c r="R218" s="100" t="e">
        <f>VLOOKUP(Tabla1[[#This Row],[Item]],Tabla13[],6,)</f>
        <v>#N/A</v>
      </c>
      <c r="S218" s="93" t="e">
        <f>Tabla1[[#This Row],[Cantidad en Existencia registradas]]-Tabla1[[#This Row],[Cantidad vendida
dd/mm/aaaa]]</f>
        <v>#N/A</v>
      </c>
      <c r="T218" s="93" t="e">
        <f>Tabla1[[#This Row],[Cantidad vendida
dd/mm/aaaa]]+#REF!</f>
        <v>#N/A</v>
      </c>
      <c r="U218" s="93" t="e">
        <f>Tabla1[[#This Row],[Existencia
dd/mm/aaaa2]]+#REF!</f>
        <v>#N/A</v>
      </c>
    </row>
    <row r="219" spans="1:21" s="69" customFormat="1" ht="14.45" hidden="1" customHeight="1" x14ac:dyDescent="0.25">
      <c r="A219" s="99" t="s">
        <v>511</v>
      </c>
      <c r="B219" s="94" t="s">
        <v>1</v>
      </c>
      <c r="C219" s="91" t="s">
        <v>707</v>
      </c>
      <c r="D219" s="91" t="s">
        <v>32</v>
      </c>
      <c r="E219" s="241">
        <v>0</v>
      </c>
      <c r="F219" s="127">
        <f>40.12*1.3</f>
        <v>52.155999999999999</v>
      </c>
      <c r="G219" s="92">
        <f>Tabla1[[#This Row],[Precio U. Costo]]*1.05</f>
        <v>54.763800000000003</v>
      </c>
      <c r="H219" s="92">
        <f>Tabla1[[#This Row],[Precio U. Costo]]*1.08</f>
        <v>56.328479999999999</v>
      </c>
      <c r="I219" s="92">
        <f>Tabla1[[#This Row],[Precio U. Costo]]*1.1</f>
        <v>57.371600000000001</v>
      </c>
      <c r="J219" s="92">
        <f>Tabla1[[#This Row],[Precio U. Costo]]*1.15</f>
        <v>59.979399999999991</v>
      </c>
      <c r="K219" s="92">
        <f>Tabla1[[#This Row],[Precio U. Costo]]*1.2</f>
        <v>62.587199999999996</v>
      </c>
      <c r="L219" s="92">
        <f>Tabla1[[#This Row],[Precio U. Costo]]*1.25</f>
        <v>65.194999999999993</v>
      </c>
      <c r="M219" s="92">
        <f>Tabla1[[#This Row],[Precio U. Costo]]*1.3</f>
        <v>67.802800000000005</v>
      </c>
      <c r="N219" s="92">
        <f>Tabla1[[#This Row],[Precio U. Costo]]*1.35</f>
        <v>70.410600000000002</v>
      </c>
      <c r="O219" s="92">
        <f>Tabla1[[#This Row],[Precio U. Costo]]*1.4</f>
        <v>73.0184</v>
      </c>
      <c r="P219" s="92">
        <f>Tabla1[[#This Row],[Precio U. Costo]]*1.45</f>
        <v>75.626199999999997</v>
      </c>
      <c r="Q219" s="92">
        <f>Tabla1[[#This Row],[Precio U. Costo]]*1.5</f>
        <v>78.233999999999995</v>
      </c>
      <c r="R219" s="100" t="e">
        <f>VLOOKUP(Tabla1[[#This Row],[Item]],Tabla13[],6,)</f>
        <v>#N/A</v>
      </c>
      <c r="S219" s="93" t="e">
        <f>Tabla1[[#This Row],[Cantidad en Existencia registradas]]-Tabla1[[#This Row],[Cantidad vendida
dd/mm/aaaa]]</f>
        <v>#N/A</v>
      </c>
      <c r="T219" s="93" t="e">
        <f>Tabla1[[#This Row],[Cantidad vendida
dd/mm/aaaa]]+#REF!</f>
        <v>#N/A</v>
      </c>
      <c r="U219" s="93" t="e">
        <f>Tabla1[[#This Row],[Existencia
dd/mm/aaaa2]]+#REF!</f>
        <v>#N/A</v>
      </c>
    </row>
    <row r="220" spans="1:21" s="69" customFormat="1" ht="14.45" hidden="1" customHeight="1" x14ac:dyDescent="0.25">
      <c r="A220" s="99" t="s">
        <v>510</v>
      </c>
      <c r="B220" s="94" t="s">
        <v>1</v>
      </c>
      <c r="C220" s="91" t="s">
        <v>269</v>
      </c>
      <c r="D220" s="91" t="s">
        <v>32</v>
      </c>
      <c r="E220" s="241">
        <v>13</v>
      </c>
      <c r="F220" s="219">
        <v>59.48</v>
      </c>
      <c r="G220" s="92">
        <f>Tabla1[[#This Row],[Precio U. Costo]]*1.05</f>
        <v>62.454000000000001</v>
      </c>
      <c r="H220" s="92">
        <f>Tabla1[[#This Row],[Precio U. Costo]]*1.08</f>
        <v>64.238399999999999</v>
      </c>
      <c r="I220" s="92">
        <f>Tabla1[[#This Row],[Precio U. Costo]]*1.1</f>
        <v>65.427999999999997</v>
      </c>
      <c r="J220" s="92">
        <f>Tabla1[[#This Row],[Precio U. Costo]]*1.15</f>
        <v>68.401999999999987</v>
      </c>
      <c r="K220" s="92">
        <f>Tabla1[[#This Row],[Precio U. Costo]]*1.2</f>
        <v>71.375999999999991</v>
      </c>
      <c r="L220" s="92">
        <f>Tabla1[[#This Row],[Precio U. Costo]]*1.25</f>
        <v>74.349999999999994</v>
      </c>
      <c r="M220" s="92">
        <f>Tabla1[[#This Row],[Precio U. Costo]]*1.3</f>
        <v>77.323999999999998</v>
      </c>
      <c r="N220" s="92">
        <f>Tabla1[[#This Row],[Precio U. Costo]]*1.35</f>
        <v>80.298000000000002</v>
      </c>
      <c r="O220" s="92">
        <f>Tabla1[[#This Row],[Precio U. Costo]]*1.4</f>
        <v>83.271999999999991</v>
      </c>
      <c r="P220" s="92">
        <f>Tabla1[[#This Row],[Precio U. Costo]]*1.45</f>
        <v>86.245999999999995</v>
      </c>
      <c r="Q220" s="92">
        <f>Tabla1[[#This Row],[Precio U. Costo]]*1.5</f>
        <v>89.22</v>
      </c>
      <c r="R220" s="100" t="e">
        <f>VLOOKUP(Tabla1[[#This Row],[Item]],Tabla13[],6,)</f>
        <v>#N/A</v>
      </c>
      <c r="S220" s="93" t="e">
        <f>Tabla1[[#This Row],[Cantidad en Existencia registradas]]-Tabla1[[#This Row],[Cantidad vendida
dd/mm/aaaa]]</f>
        <v>#N/A</v>
      </c>
      <c r="T220" s="93" t="e">
        <f>Tabla1[[#This Row],[Cantidad vendida
dd/mm/aaaa]]+#REF!</f>
        <v>#N/A</v>
      </c>
      <c r="U220" s="93" t="e">
        <f>Tabla1[[#This Row],[Existencia
dd/mm/aaaa2]]+#REF!</f>
        <v>#N/A</v>
      </c>
    </row>
    <row r="221" spans="1:21" s="69" customFormat="1" ht="14.45" hidden="1" customHeight="1" x14ac:dyDescent="0.25">
      <c r="A221" s="99" t="s">
        <v>942</v>
      </c>
      <c r="B221" s="94" t="s">
        <v>1</v>
      </c>
      <c r="C221" s="91" t="s">
        <v>836</v>
      </c>
      <c r="D221" s="91" t="s">
        <v>32</v>
      </c>
      <c r="E221" s="241">
        <v>0</v>
      </c>
      <c r="F221" s="161">
        <f>41.8*1.3</f>
        <v>54.339999999999996</v>
      </c>
      <c r="G221" s="92">
        <f>Tabla1[[#This Row],[Precio U. Costo]]*1.05</f>
        <v>57.056999999999995</v>
      </c>
      <c r="H221" s="92">
        <f>Tabla1[[#This Row],[Precio U. Costo]]*1.08</f>
        <v>58.687199999999997</v>
      </c>
      <c r="I221" s="92">
        <f>Tabla1[[#This Row],[Precio U. Costo]]*1.1</f>
        <v>59.774000000000001</v>
      </c>
      <c r="J221" s="92">
        <f>Tabla1[[#This Row],[Precio U. Costo]]*1.15</f>
        <v>62.490999999999993</v>
      </c>
      <c r="K221" s="92">
        <f>Tabla1[[#This Row],[Precio U. Costo]]*1.2</f>
        <v>65.207999999999998</v>
      </c>
      <c r="L221" s="92">
        <f>Tabla1[[#This Row],[Precio U. Costo]]*1.25</f>
        <v>67.924999999999997</v>
      </c>
      <c r="M221" s="92">
        <f>Tabla1[[#This Row],[Precio U. Costo]]*1.3</f>
        <v>70.641999999999996</v>
      </c>
      <c r="N221" s="92">
        <f>Tabla1[[#This Row],[Precio U. Costo]]*1.35</f>
        <v>73.358999999999995</v>
      </c>
      <c r="O221" s="92">
        <f>Tabla1[[#This Row],[Precio U. Costo]]*1.4</f>
        <v>76.075999999999993</v>
      </c>
      <c r="P221" s="92">
        <f>Tabla1[[#This Row],[Precio U. Costo]]*1.45</f>
        <v>78.792999999999992</v>
      </c>
      <c r="Q221" s="92">
        <f>Tabla1[[#This Row],[Precio U. Costo]]*1.5</f>
        <v>81.509999999999991</v>
      </c>
      <c r="R221" s="100" t="e">
        <f>VLOOKUP(Tabla1[[#This Row],[Item]],Tabla13[],6,)</f>
        <v>#N/A</v>
      </c>
      <c r="S221" s="93" t="e">
        <f>Tabla1[[#This Row],[Cantidad en Existencia registradas]]-Tabla1[[#This Row],[Cantidad vendida
dd/mm/aaaa]]</f>
        <v>#N/A</v>
      </c>
      <c r="T221" s="93" t="e">
        <f>Tabla1[[#This Row],[Cantidad vendida
dd/mm/aaaa]]+#REF!</f>
        <v>#N/A</v>
      </c>
      <c r="U221" s="93" t="e">
        <f>Tabla1[[#This Row],[Existencia
dd/mm/aaaa2]]+#REF!</f>
        <v>#N/A</v>
      </c>
    </row>
    <row r="222" spans="1:21" s="69" customFormat="1" ht="14.45" hidden="1" customHeight="1" x14ac:dyDescent="0.25">
      <c r="A222" s="99" t="s">
        <v>509</v>
      </c>
      <c r="B222" s="94" t="s">
        <v>1</v>
      </c>
      <c r="C222" s="94" t="s">
        <v>101</v>
      </c>
      <c r="D222" s="91" t="s">
        <v>32</v>
      </c>
      <c r="E222" s="241">
        <v>10</v>
      </c>
      <c r="F222" s="231">
        <v>16</v>
      </c>
      <c r="G222" s="92">
        <f>Tabla1[[#This Row],[Precio U. Costo]]*1.05</f>
        <v>16.8</v>
      </c>
      <c r="H222" s="92">
        <f>Tabla1[[#This Row],[Precio U. Costo]]*1.08</f>
        <v>17.28</v>
      </c>
      <c r="I222" s="92">
        <f>Tabla1[[#This Row],[Precio U. Costo]]*1.1</f>
        <v>17.600000000000001</v>
      </c>
      <c r="J222" s="92">
        <f>Tabla1[[#This Row],[Precio U. Costo]]*1.15</f>
        <v>18.399999999999999</v>
      </c>
      <c r="K222" s="92">
        <f>Tabla1[[#This Row],[Precio U. Costo]]*1.2</f>
        <v>19.2</v>
      </c>
      <c r="L222" s="92">
        <f>Tabla1[[#This Row],[Precio U. Costo]]*1.25</f>
        <v>20</v>
      </c>
      <c r="M222" s="92">
        <f>Tabla1[[#This Row],[Precio U. Costo]]*1.3</f>
        <v>20.8</v>
      </c>
      <c r="N222" s="92">
        <f>Tabla1[[#This Row],[Precio U. Costo]]*1.35</f>
        <v>21.6</v>
      </c>
      <c r="O222" s="92">
        <f>Tabla1[[#This Row],[Precio U. Costo]]*1.4</f>
        <v>22.4</v>
      </c>
      <c r="P222" s="92">
        <f>Tabla1[[#This Row],[Precio U. Costo]]*1.45</f>
        <v>23.2</v>
      </c>
      <c r="Q222" s="92">
        <f>Tabla1[[#This Row],[Precio U. Costo]]*1.5</f>
        <v>24</v>
      </c>
      <c r="R222" s="100" t="e">
        <f>VLOOKUP(Tabla1[[#This Row],[Item]],Tabla13[],6,)</f>
        <v>#N/A</v>
      </c>
      <c r="S222" s="93" t="e">
        <f>Tabla1[[#This Row],[Cantidad en Existencia registradas]]-Tabla1[[#This Row],[Cantidad vendida
dd/mm/aaaa]]</f>
        <v>#N/A</v>
      </c>
      <c r="T222" s="93" t="e">
        <f>Tabla1[[#This Row],[Cantidad vendida
dd/mm/aaaa]]+#REF!</f>
        <v>#N/A</v>
      </c>
      <c r="U222" s="93" t="e">
        <f>Tabla1[[#This Row],[Existencia
dd/mm/aaaa2]]+#REF!</f>
        <v>#N/A</v>
      </c>
    </row>
    <row r="223" spans="1:21" s="69" customFormat="1" ht="14.45" hidden="1" customHeight="1" x14ac:dyDescent="0.25">
      <c r="A223" s="99" t="s">
        <v>508</v>
      </c>
      <c r="B223" s="94" t="s">
        <v>1</v>
      </c>
      <c r="C223" s="94" t="s">
        <v>646</v>
      </c>
      <c r="D223" s="91" t="s">
        <v>32</v>
      </c>
      <c r="E223" s="241">
        <v>124</v>
      </c>
      <c r="F223" s="231">
        <v>14.88</v>
      </c>
      <c r="G223" s="92">
        <f>Tabla1[[#This Row],[Precio U. Costo]]*1.05</f>
        <v>15.624000000000002</v>
      </c>
      <c r="H223" s="92">
        <f>Tabla1[[#This Row],[Precio U. Costo]]*1.08</f>
        <v>16.070400000000003</v>
      </c>
      <c r="I223" s="92">
        <f>Tabla1[[#This Row],[Precio U. Costo]]*1.1</f>
        <v>16.368000000000002</v>
      </c>
      <c r="J223" s="92">
        <f>Tabla1[[#This Row],[Precio U. Costo]]*1.15</f>
        <v>17.111999999999998</v>
      </c>
      <c r="K223" s="92">
        <f>Tabla1[[#This Row],[Precio U. Costo]]*1.2</f>
        <v>17.856000000000002</v>
      </c>
      <c r="L223" s="92">
        <f>Tabla1[[#This Row],[Precio U. Costo]]*1.25</f>
        <v>18.600000000000001</v>
      </c>
      <c r="M223" s="92">
        <f>Tabla1[[#This Row],[Precio U. Costo]]*1.3</f>
        <v>19.344000000000001</v>
      </c>
      <c r="N223" s="92">
        <f>Tabla1[[#This Row],[Precio U. Costo]]*1.35</f>
        <v>20.088000000000001</v>
      </c>
      <c r="O223" s="92">
        <f>Tabla1[[#This Row],[Precio U. Costo]]*1.4</f>
        <v>20.832000000000001</v>
      </c>
      <c r="P223" s="92">
        <f>Tabla1[[#This Row],[Precio U. Costo]]*1.45</f>
        <v>21.576000000000001</v>
      </c>
      <c r="Q223" s="92">
        <f>Tabla1[[#This Row],[Precio U. Costo]]*1.5</f>
        <v>22.32</v>
      </c>
      <c r="R223" s="100" t="e">
        <f>VLOOKUP(Tabla1[[#This Row],[Item]],Tabla13[],6,)</f>
        <v>#N/A</v>
      </c>
      <c r="S223" s="93" t="e">
        <f>Tabla1[[#This Row],[Cantidad en Existencia registradas]]-Tabla1[[#This Row],[Cantidad vendida
dd/mm/aaaa]]</f>
        <v>#N/A</v>
      </c>
      <c r="T223" s="93" t="e">
        <f>Tabla1[[#This Row],[Cantidad vendida
dd/mm/aaaa]]+#REF!</f>
        <v>#N/A</v>
      </c>
      <c r="U223" s="93" t="e">
        <f>Tabla1[[#This Row],[Existencia
dd/mm/aaaa2]]+#REF!</f>
        <v>#N/A</v>
      </c>
    </row>
    <row r="224" spans="1:21" s="69" customFormat="1" ht="14.45" hidden="1" customHeight="1" x14ac:dyDescent="0.25">
      <c r="A224" s="99" t="s">
        <v>507</v>
      </c>
      <c r="B224" s="94" t="s">
        <v>1</v>
      </c>
      <c r="C224" s="91" t="s">
        <v>647</v>
      </c>
      <c r="D224" s="91" t="s">
        <v>32</v>
      </c>
      <c r="E224" s="241">
        <v>20</v>
      </c>
      <c r="F224" s="231">
        <v>28.08</v>
      </c>
      <c r="G224" s="92">
        <f>Tabla1[[#This Row],[Precio U. Costo]]*1.05</f>
        <v>29.483999999999998</v>
      </c>
      <c r="H224" s="92">
        <f>Tabla1[[#This Row],[Precio U. Costo]]*1.08</f>
        <v>30.3264</v>
      </c>
      <c r="I224" s="92">
        <f>Tabla1[[#This Row],[Precio U. Costo]]*1.1</f>
        <v>30.888000000000002</v>
      </c>
      <c r="J224" s="92">
        <f>Tabla1[[#This Row],[Precio U. Costo]]*1.15</f>
        <v>32.291999999999994</v>
      </c>
      <c r="K224" s="92">
        <f>Tabla1[[#This Row],[Precio U. Costo]]*1.2</f>
        <v>33.695999999999998</v>
      </c>
      <c r="L224" s="92">
        <f>Tabla1[[#This Row],[Precio U. Costo]]*1.25</f>
        <v>35.099999999999994</v>
      </c>
      <c r="M224" s="92">
        <f>Tabla1[[#This Row],[Precio U. Costo]]*1.3</f>
        <v>36.503999999999998</v>
      </c>
      <c r="N224" s="92">
        <f>Tabla1[[#This Row],[Precio U. Costo]]*1.35</f>
        <v>37.908000000000001</v>
      </c>
      <c r="O224" s="92">
        <f>Tabla1[[#This Row],[Precio U. Costo]]*1.4</f>
        <v>39.311999999999998</v>
      </c>
      <c r="P224" s="92">
        <f>Tabla1[[#This Row],[Precio U. Costo]]*1.45</f>
        <v>40.715999999999994</v>
      </c>
      <c r="Q224" s="92">
        <f>Tabla1[[#This Row],[Precio U. Costo]]*1.5</f>
        <v>42.12</v>
      </c>
      <c r="R224" s="100" t="e">
        <f>VLOOKUP(Tabla1[[#This Row],[Item]],Tabla13[],6,)</f>
        <v>#N/A</v>
      </c>
      <c r="S224" s="93" t="e">
        <f>Tabla1[[#This Row],[Cantidad en Existencia registradas]]-Tabla1[[#This Row],[Cantidad vendida
dd/mm/aaaa]]</f>
        <v>#N/A</v>
      </c>
      <c r="T224" s="93" t="e">
        <f>Tabla1[[#This Row],[Cantidad vendida
dd/mm/aaaa]]+#REF!</f>
        <v>#N/A</v>
      </c>
      <c r="U224" s="93" t="e">
        <f>Tabla1[[#This Row],[Existencia
dd/mm/aaaa2]]+#REF!</f>
        <v>#N/A</v>
      </c>
    </row>
    <row r="225" spans="1:21" s="69" customFormat="1" ht="14.45" hidden="1" customHeight="1" x14ac:dyDescent="0.25">
      <c r="A225" s="99" t="s">
        <v>506</v>
      </c>
      <c r="B225" s="94" t="s">
        <v>1</v>
      </c>
      <c r="C225" s="91" t="s">
        <v>709</v>
      </c>
      <c r="D225" s="91" t="s">
        <v>32</v>
      </c>
      <c r="E225" s="241">
        <v>0</v>
      </c>
      <c r="F225" s="161">
        <f>13.4*1.3</f>
        <v>17.420000000000002</v>
      </c>
      <c r="G225" s="92">
        <f>Tabla1[[#This Row],[Precio U. Costo]]*1.05</f>
        <v>18.291000000000004</v>
      </c>
      <c r="H225" s="92">
        <f>Tabla1[[#This Row],[Precio U. Costo]]*1.08</f>
        <v>18.813600000000005</v>
      </c>
      <c r="I225" s="92">
        <f>Tabla1[[#This Row],[Precio U. Costo]]*1.1</f>
        <v>19.162000000000003</v>
      </c>
      <c r="J225" s="92">
        <f>Tabla1[[#This Row],[Precio U. Costo]]*1.15</f>
        <v>20.033000000000001</v>
      </c>
      <c r="K225" s="92">
        <f>Tabla1[[#This Row],[Precio U. Costo]]*1.2</f>
        <v>20.904</v>
      </c>
      <c r="L225" s="92">
        <f>Tabla1[[#This Row],[Precio U. Costo]]*1.25</f>
        <v>21.775000000000002</v>
      </c>
      <c r="M225" s="92">
        <f>Tabla1[[#This Row],[Precio U. Costo]]*1.3</f>
        <v>22.646000000000004</v>
      </c>
      <c r="N225" s="92">
        <f>Tabla1[[#This Row],[Precio U. Costo]]*1.35</f>
        <v>23.517000000000003</v>
      </c>
      <c r="O225" s="92">
        <f>Tabla1[[#This Row],[Precio U. Costo]]*1.4</f>
        <v>24.388000000000002</v>
      </c>
      <c r="P225" s="92">
        <f>Tabla1[[#This Row],[Precio U. Costo]]*1.45</f>
        <v>25.259</v>
      </c>
      <c r="Q225" s="92">
        <f>Tabla1[[#This Row],[Precio U. Costo]]*1.5</f>
        <v>26.130000000000003</v>
      </c>
      <c r="R225" s="100" t="e">
        <f>VLOOKUP(Tabla1[[#This Row],[Item]],Tabla13[],6,)</f>
        <v>#N/A</v>
      </c>
      <c r="S225" s="93" t="e">
        <f>Tabla1[[#This Row],[Cantidad en Existencia registradas]]-Tabla1[[#This Row],[Cantidad vendida
dd/mm/aaaa]]</f>
        <v>#N/A</v>
      </c>
      <c r="T225" s="93" t="e">
        <f>Tabla1[[#This Row],[Cantidad vendida
dd/mm/aaaa]]+#REF!</f>
        <v>#N/A</v>
      </c>
      <c r="U225" s="93" t="e">
        <f>Tabla1[[#This Row],[Existencia
dd/mm/aaaa2]]+#REF!</f>
        <v>#N/A</v>
      </c>
    </row>
    <row r="226" spans="1:21" s="69" customFormat="1" ht="14.45" hidden="1" customHeight="1" x14ac:dyDescent="0.25">
      <c r="A226" s="99" t="s">
        <v>505</v>
      </c>
      <c r="B226" s="94" t="s">
        <v>1</v>
      </c>
      <c r="C226" s="91" t="s">
        <v>1032</v>
      </c>
      <c r="D226" s="91" t="s">
        <v>32</v>
      </c>
      <c r="E226" s="241">
        <v>5</v>
      </c>
      <c r="F226" s="231">
        <v>2856.66</v>
      </c>
      <c r="G226" s="92">
        <f>Tabla1[[#This Row],[Precio U. Costo]]*1.05</f>
        <v>2999.4929999999999</v>
      </c>
      <c r="H226" s="92">
        <f>Tabla1[[#This Row],[Precio U. Costo]]*1.08</f>
        <v>3085.1928000000003</v>
      </c>
      <c r="I226" s="92">
        <f>Tabla1[[#This Row],[Precio U. Costo]]*1.1</f>
        <v>3142.326</v>
      </c>
      <c r="J226" s="92">
        <f>Tabla1[[#This Row],[Precio U. Costo]]*1.15</f>
        <v>3285.1589999999997</v>
      </c>
      <c r="K226" s="92">
        <f>Tabla1[[#This Row],[Precio U. Costo]]*1.2</f>
        <v>3427.9919999999997</v>
      </c>
      <c r="L226" s="92">
        <f>Tabla1[[#This Row],[Precio U. Costo]]*1.25</f>
        <v>3570.8249999999998</v>
      </c>
      <c r="M226" s="92">
        <f>Tabla1[[#This Row],[Precio U. Costo]]*1.3</f>
        <v>3713.6579999999999</v>
      </c>
      <c r="N226" s="92">
        <f>Tabla1[[#This Row],[Precio U. Costo]]*1.35</f>
        <v>3856.491</v>
      </c>
      <c r="O226" s="92">
        <f>Tabla1[[#This Row],[Precio U. Costo]]*1.4</f>
        <v>3999.3239999999996</v>
      </c>
      <c r="P226" s="92">
        <f>Tabla1[[#This Row],[Precio U. Costo]]*1.45</f>
        <v>4142.1569999999992</v>
      </c>
      <c r="Q226" s="92">
        <f>Tabla1[[#This Row],[Precio U. Costo]]*1.5</f>
        <v>4284.99</v>
      </c>
      <c r="R226" s="100" t="e">
        <f>VLOOKUP(Tabla1[[#This Row],[Item]],Tabla13[],6,)</f>
        <v>#N/A</v>
      </c>
      <c r="S226" s="93" t="e">
        <f>Tabla1[[#This Row],[Cantidad en Existencia registradas]]-Tabla1[[#This Row],[Cantidad vendida
dd/mm/aaaa]]</f>
        <v>#N/A</v>
      </c>
      <c r="T226" s="93" t="e">
        <f>Tabla1[[#This Row],[Cantidad vendida
dd/mm/aaaa]]+#REF!</f>
        <v>#N/A</v>
      </c>
      <c r="U226" s="93" t="e">
        <f>Tabla1[[#This Row],[Existencia
dd/mm/aaaa2]]+#REF!</f>
        <v>#N/A</v>
      </c>
    </row>
    <row r="227" spans="1:21" s="69" customFormat="1" ht="14.45" hidden="1" customHeight="1" x14ac:dyDescent="0.25">
      <c r="A227" s="99" t="s">
        <v>505</v>
      </c>
      <c r="B227" s="94" t="s">
        <v>1</v>
      </c>
      <c r="C227" s="91" t="s">
        <v>267</v>
      </c>
      <c r="D227" s="91" t="s">
        <v>32</v>
      </c>
      <c r="E227" s="241">
        <v>7</v>
      </c>
      <c r="F227" s="231">
        <v>2856.66</v>
      </c>
      <c r="G227" s="92">
        <f>Tabla1[[#This Row],[Precio U. Costo]]*1.05</f>
        <v>2999.4929999999999</v>
      </c>
      <c r="H227" s="92">
        <f>Tabla1[[#This Row],[Precio U. Costo]]*1.08</f>
        <v>3085.1928000000003</v>
      </c>
      <c r="I227" s="92">
        <f>Tabla1[[#This Row],[Precio U. Costo]]*1.1</f>
        <v>3142.326</v>
      </c>
      <c r="J227" s="92">
        <f>Tabla1[[#This Row],[Precio U. Costo]]*1.15</f>
        <v>3285.1589999999997</v>
      </c>
      <c r="K227" s="92">
        <f>Tabla1[[#This Row],[Precio U. Costo]]*1.2</f>
        <v>3427.9919999999997</v>
      </c>
      <c r="L227" s="92">
        <f>Tabla1[[#This Row],[Precio U. Costo]]*1.25</f>
        <v>3570.8249999999998</v>
      </c>
      <c r="M227" s="92">
        <f>Tabla1[[#This Row],[Precio U. Costo]]*1.3</f>
        <v>3713.6579999999999</v>
      </c>
      <c r="N227" s="92">
        <f>Tabla1[[#This Row],[Precio U. Costo]]*1.35</f>
        <v>3856.491</v>
      </c>
      <c r="O227" s="92">
        <f>Tabla1[[#This Row],[Precio U. Costo]]*1.4</f>
        <v>3999.3239999999996</v>
      </c>
      <c r="P227" s="92">
        <f>Tabla1[[#This Row],[Precio U. Costo]]*1.45</f>
        <v>4142.1569999999992</v>
      </c>
      <c r="Q227" s="92">
        <f>Tabla1[[#This Row],[Precio U. Costo]]*1.5</f>
        <v>4284.99</v>
      </c>
      <c r="R227" s="100" t="e">
        <f>VLOOKUP(Tabla1[[#This Row],[Item]],Tabla13[],6,)</f>
        <v>#N/A</v>
      </c>
      <c r="S227" s="93" t="e">
        <f>Tabla1[[#This Row],[Cantidad en Existencia registradas]]-Tabla1[[#This Row],[Cantidad vendida
dd/mm/aaaa]]</f>
        <v>#N/A</v>
      </c>
      <c r="T227" s="93" t="e">
        <f>Tabla1[[#This Row],[Cantidad vendida
dd/mm/aaaa]]+#REF!</f>
        <v>#N/A</v>
      </c>
      <c r="U227" s="93" t="e">
        <f>Tabla1[[#This Row],[Existencia
dd/mm/aaaa2]]+#REF!</f>
        <v>#N/A</v>
      </c>
    </row>
    <row r="228" spans="1:21" s="69" customFormat="1" ht="14.45" hidden="1" customHeight="1" x14ac:dyDescent="0.25">
      <c r="A228" s="99" t="s">
        <v>504</v>
      </c>
      <c r="B228" s="94" t="s">
        <v>1</v>
      </c>
      <c r="C228" s="94" t="s">
        <v>897</v>
      </c>
      <c r="D228" s="91" t="s">
        <v>32</v>
      </c>
      <c r="E228" s="241">
        <v>0</v>
      </c>
      <c r="F228" s="161">
        <f>3.7*1.3</f>
        <v>4.8100000000000005</v>
      </c>
      <c r="G228" s="92">
        <f>Tabla1[[#This Row],[Precio U. Costo]]*1.05</f>
        <v>5.0505000000000004</v>
      </c>
      <c r="H228" s="92">
        <f>Tabla1[[#This Row],[Precio U. Costo]]*1.08</f>
        <v>5.1948000000000008</v>
      </c>
      <c r="I228" s="92">
        <f>Tabla1[[#This Row],[Precio U. Costo]]*1.1</f>
        <v>5.2910000000000013</v>
      </c>
      <c r="J228" s="92">
        <f>Tabla1[[#This Row],[Precio U. Costo]]*1.15</f>
        <v>5.5315000000000003</v>
      </c>
      <c r="K228" s="92">
        <f>Tabla1[[#This Row],[Precio U. Costo]]*1.2</f>
        <v>5.7720000000000002</v>
      </c>
      <c r="L228" s="92">
        <f>Tabla1[[#This Row],[Precio U. Costo]]*1.25</f>
        <v>6.0125000000000011</v>
      </c>
      <c r="M228" s="92">
        <f>Tabla1[[#This Row],[Precio U. Costo]]*1.3</f>
        <v>6.253000000000001</v>
      </c>
      <c r="N228" s="92">
        <f>Tabla1[[#This Row],[Precio U. Costo]]*1.35</f>
        <v>6.4935000000000009</v>
      </c>
      <c r="O228" s="92">
        <f>Tabla1[[#This Row],[Precio U. Costo]]*1.4</f>
        <v>6.734</v>
      </c>
      <c r="P228" s="92">
        <f>Tabla1[[#This Row],[Precio U. Costo]]*1.45</f>
        <v>6.9745000000000008</v>
      </c>
      <c r="Q228" s="92">
        <f>Tabla1[[#This Row],[Precio U. Costo]]*1.5</f>
        <v>7.2150000000000007</v>
      </c>
      <c r="R228" s="100" t="e">
        <f>VLOOKUP(Tabla1[[#This Row],[Item]],Tabla13[],6,)</f>
        <v>#N/A</v>
      </c>
      <c r="S228" s="93" t="e">
        <f>Tabla1[[#This Row],[Cantidad en Existencia registradas]]-Tabla1[[#This Row],[Cantidad vendida
dd/mm/aaaa]]</f>
        <v>#N/A</v>
      </c>
      <c r="T228" s="93" t="e">
        <f>Tabla1[[#This Row],[Cantidad vendida
dd/mm/aaaa]]+#REF!</f>
        <v>#N/A</v>
      </c>
      <c r="U228" s="93" t="e">
        <f>Tabla1[[#This Row],[Existencia
dd/mm/aaaa2]]+#REF!</f>
        <v>#N/A</v>
      </c>
    </row>
    <row r="229" spans="1:21" s="69" customFormat="1" ht="14.45" hidden="1" customHeight="1" x14ac:dyDescent="0.25">
      <c r="A229" s="99" t="s">
        <v>503</v>
      </c>
      <c r="B229" s="94" t="s">
        <v>1</v>
      </c>
      <c r="C229" s="94" t="s">
        <v>725</v>
      </c>
      <c r="D229" s="91" t="s">
        <v>32</v>
      </c>
      <c r="E229" s="241">
        <v>417</v>
      </c>
      <c r="F229" s="231">
        <v>5.32</v>
      </c>
      <c r="G229" s="92">
        <f>Tabla1[[#This Row],[Precio U. Costo]]*1.05</f>
        <v>5.5860000000000003</v>
      </c>
      <c r="H229" s="92">
        <f>Tabla1[[#This Row],[Precio U. Costo]]*1.08</f>
        <v>5.7456000000000005</v>
      </c>
      <c r="I229" s="92">
        <f>Tabla1[[#This Row],[Precio U. Costo]]*1.1</f>
        <v>5.8520000000000012</v>
      </c>
      <c r="J229" s="92">
        <f>Tabla1[[#This Row],[Precio U. Costo]]*1.15</f>
        <v>6.1179999999999994</v>
      </c>
      <c r="K229" s="92">
        <f>Tabla1[[#This Row],[Precio U. Costo]]*1.2</f>
        <v>6.3840000000000003</v>
      </c>
      <c r="L229" s="92">
        <f>Tabla1[[#This Row],[Precio U. Costo]]*1.25</f>
        <v>6.65</v>
      </c>
      <c r="M229" s="92">
        <f>Tabla1[[#This Row],[Precio U. Costo]]*1.3</f>
        <v>6.9160000000000004</v>
      </c>
      <c r="N229" s="92">
        <f>Tabla1[[#This Row],[Precio U. Costo]]*1.35</f>
        <v>7.1820000000000013</v>
      </c>
      <c r="O229" s="92">
        <f>Tabla1[[#This Row],[Precio U. Costo]]*1.4</f>
        <v>7.4479999999999995</v>
      </c>
      <c r="P229" s="92">
        <f>Tabla1[[#This Row],[Precio U. Costo]]*1.45</f>
        <v>7.7140000000000004</v>
      </c>
      <c r="Q229" s="92">
        <f>Tabla1[[#This Row],[Precio U. Costo]]*1.5</f>
        <v>7.98</v>
      </c>
      <c r="R229" s="100" t="e">
        <f>VLOOKUP(Tabla1[[#This Row],[Item]],Tabla13[],6,)</f>
        <v>#N/A</v>
      </c>
      <c r="S229" s="93" t="e">
        <f>Tabla1[[#This Row],[Cantidad en Existencia registradas]]-Tabla1[[#This Row],[Cantidad vendida
dd/mm/aaaa]]</f>
        <v>#N/A</v>
      </c>
      <c r="T229" s="93" t="e">
        <f>Tabla1[[#This Row],[Cantidad vendida
dd/mm/aaaa]]+#REF!</f>
        <v>#N/A</v>
      </c>
      <c r="U229" s="93" t="e">
        <f>Tabla1[[#This Row],[Existencia
dd/mm/aaaa2]]+#REF!</f>
        <v>#N/A</v>
      </c>
    </row>
    <row r="230" spans="1:21" s="69" customFormat="1" ht="14.45" hidden="1" customHeight="1" x14ac:dyDescent="0.25">
      <c r="A230" s="99" t="s">
        <v>502</v>
      </c>
      <c r="B230" s="94" t="s">
        <v>1</v>
      </c>
      <c r="C230" s="94" t="s">
        <v>711</v>
      </c>
      <c r="D230" s="91" t="s">
        <v>32</v>
      </c>
      <c r="E230" s="241">
        <v>109</v>
      </c>
      <c r="F230" s="237">
        <v>6.64</v>
      </c>
      <c r="G230" s="92">
        <f>Tabla1[[#This Row],[Precio U. Costo]]*1.05</f>
        <v>6.9719999999999995</v>
      </c>
      <c r="H230" s="92">
        <f>Tabla1[[#This Row],[Precio U. Costo]]*1.08</f>
        <v>7.1711999999999998</v>
      </c>
      <c r="I230" s="92">
        <f>Tabla1[[#This Row],[Precio U. Costo]]*1.1</f>
        <v>7.3040000000000003</v>
      </c>
      <c r="J230" s="92">
        <f>Tabla1[[#This Row],[Precio U. Costo]]*1.15</f>
        <v>7.6359999999999992</v>
      </c>
      <c r="K230" s="92">
        <f>Tabla1[[#This Row],[Precio U. Costo]]*1.2</f>
        <v>7.9679999999999991</v>
      </c>
      <c r="L230" s="92">
        <f>Tabla1[[#This Row],[Precio U. Costo]]*1.25</f>
        <v>8.2999999999999989</v>
      </c>
      <c r="M230" s="92">
        <f>Tabla1[[#This Row],[Precio U. Costo]]*1.3</f>
        <v>8.6319999999999997</v>
      </c>
      <c r="N230" s="92">
        <f>Tabla1[[#This Row],[Precio U. Costo]]*1.35</f>
        <v>8.9640000000000004</v>
      </c>
      <c r="O230" s="92">
        <f>Tabla1[[#This Row],[Precio U. Costo]]*1.4</f>
        <v>9.2959999999999994</v>
      </c>
      <c r="P230" s="92">
        <f>Tabla1[[#This Row],[Precio U. Costo]]*1.45</f>
        <v>9.6280000000000001</v>
      </c>
      <c r="Q230" s="92">
        <f>Tabla1[[#This Row],[Precio U. Costo]]*1.5</f>
        <v>9.9599999999999991</v>
      </c>
      <c r="R230" s="100" t="e">
        <f>VLOOKUP(Tabla1[[#This Row],[Item]],Tabla13[],6,)</f>
        <v>#N/A</v>
      </c>
      <c r="S230" s="93" t="e">
        <f>Tabla1[[#This Row],[Cantidad en Existencia registradas]]-Tabla1[[#This Row],[Cantidad vendida
dd/mm/aaaa]]</f>
        <v>#N/A</v>
      </c>
      <c r="T230" s="93" t="e">
        <f>Tabla1[[#This Row],[Cantidad vendida
dd/mm/aaaa]]+#REF!</f>
        <v>#N/A</v>
      </c>
      <c r="U230" s="93" t="e">
        <f>Tabla1[[#This Row],[Existencia
dd/mm/aaaa2]]+#REF!</f>
        <v>#N/A</v>
      </c>
    </row>
    <row r="231" spans="1:21" s="69" customFormat="1" ht="14.45" hidden="1" customHeight="1" x14ac:dyDescent="0.25">
      <c r="A231" s="99" t="s">
        <v>501</v>
      </c>
      <c r="B231" s="94" t="s">
        <v>1</v>
      </c>
      <c r="C231" s="94" t="s">
        <v>983</v>
      </c>
      <c r="D231" s="91" t="s">
        <v>32</v>
      </c>
      <c r="E231" s="241">
        <v>1</v>
      </c>
      <c r="F231" s="231">
        <v>12</v>
      </c>
      <c r="G231" s="92">
        <f>Tabla1[[#This Row],[Precio U. Costo]]*1.05</f>
        <v>12.600000000000001</v>
      </c>
      <c r="H231" s="92">
        <f>Tabla1[[#This Row],[Precio U. Costo]]*1.08</f>
        <v>12.96</v>
      </c>
      <c r="I231" s="92">
        <f>Tabla1[[#This Row],[Precio U. Costo]]*1.1</f>
        <v>13.200000000000001</v>
      </c>
      <c r="J231" s="92">
        <f>Tabla1[[#This Row],[Precio U. Costo]]*1.15</f>
        <v>13.799999999999999</v>
      </c>
      <c r="K231" s="92">
        <f>Tabla1[[#This Row],[Precio U. Costo]]*1.2</f>
        <v>14.399999999999999</v>
      </c>
      <c r="L231" s="92">
        <f>Tabla1[[#This Row],[Precio U. Costo]]*1.25</f>
        <v>15</v>
      </c>
      <c r="M231" s="92">
        <f>Tabla1[[#This Row],[Precio U. Costo]]*1.3</f>
        <v>15.600000000000001</v>
      </c>
      <c r="N231" s="92">
        <f>Tabla1[[#This Row],[Precio U. Costo]]*1.35</f>
        <v>16.200000000000003</v>
      </c>
      <c r="O231" s="92">
        <f>Tabla1[[#This Row],[Precio U. Costo]]*1.4</f>
        <v>16.799999999999997</v>
      </c>
      <c r="P231" s="92">
        <f>Tabla1[[#This Row],[Precio U. Costo]]*1.45</f>
        <v>17.399999999999999</v>
      </c>
      <c r="Q231" s="92">
        <f>Tabla1[[#This Row],[Precio U. Costo]]*1.5</f>
        <v>18</v>
      </c>
      <c r="R231" s="100" t="e">
        <f>VLOOKUP(Tabla1[[#This Row],[Item]],Tabla13[],6,)</f>
        <v>#N/A</v>
      </c>
      <c r="S231" s="93" t="e">
        <f>Tabla1[[#This Row],[Cantidad en Existencia registradas]]-Tabla1[[#This Row],[Cantidad vendida
dd/mm/aaaa]]</f>
        <v>#N/A</v>
      </c>
      <c r="T231" s="93" t="e">
        <f>Tabla1[[#This Row],[Cantidad vendida
dd/mm/aaaa]]+#REF!</f>
        <v>#N/A</v>
      </c>
      <c r="U231" s="93" t="e">
        <f>Tabla1[[#This Row],[Existencia
dd/mm/aaaa2]]+#REF!</f>
        <v>#N/A</v>
      </c>
    </row>
    <row r="232" spans="1:21" s="69" customFormat="1" ht="14.45" hidden="1" customHeight="1" x14ac:dyDescent="0.25">
      <c r="A232" s="99" t="s">
        <v>500</v>
      </c>
      <c r="B232" s="94" t="s">
        <v>1</v>
      </c>
      <c r="C232" s="94" t="s">
        <v>835</v>
      </c>
      <c r="D232" s="91" t="s">
        <v>32</v>
      </c>
      <c r="E232" s="241">
        <v>43</v>
      </c>
      <c r="F232" s="231">
        <v>67.36</v>
      </c>
      <c r="G232" s="92">
        <f>Tabla1[[#This Row],[Precio U. Costo]]*1.05</f>
        <v>70.728000000000009</v>
      </c>
      <c r="H232" s="92">
        <f>Tabla1[[#This Row],[Precio U. Costo]]*1.08</f>
        <v>72.748800000000003</v>
      </c>
      <c r="I232" s="92">
        <f>Tabla1[[#This Row],[Precio U. Costo]]*1.1</f>
        <v>74.096000000000004</v>
      </c>
      <c r="J232" s="92">
        <f>Tabla1[[#This Row],[Precio U. Costo]]*1.15</f>
        <v>77.463999999999999</v>
      </c>
      <c r="K232" s="92">
        <f>Tabla1[[#This Row],[Precio U. Costo]]*1.2</f>
        <v>80.831999999999994</v>
      </c>
      <c r="L232" s="92">
        <f>Tabla1[[#This Row],[Precio U. Costo]]*1.25</f>
        <v>84.2</v>
      </c>
      <c r="M232" s="92">
        <f>Tabla1[[#This Row],[Precio U. Costo]]*1.3</f>
        <v>87.567999999999998</v>
      </c>
      <c r="N232" s="92">
        <f>Tabla1[[#This Row],[Precio U. Costo]]*1.35</f>
        <v>90.936000000000007</v>
      </c>
      <c r="O232" s="92">
        <f>Tabla1[[#This Row],[Precio U. Costo]]*1.4</f>
        <v>94.303999999999988</v>
      </c>
      <c r="P232" s="92">
        <f>Tabla1[[#This Row],[Precio U. Costo]]*1.45</f>
        <v>97.671999999999997</v>
      </c>
      <c r="Q232" s="92">
        <f>Tabla1[[#This Row],[Precio U. Costo]]*1.5</f>
        <v>101.03999999999999</v>
      </c>
      <c r="R232" s="100" t="e">
        <f>VLOOKUP(Tabla1[[#This Row],[Item]],Tabla13[],6,)</f>
        <v>#N/A</v>
      </c>
      <c r="S232" s="93" t="e">
        <f>Tabla1[[#This Row],[Cantidad en Existencia registradas]]-Tabla1[[#This Row],[Cantidad vendida
dd/mm/aaaa]]</f>
        <v>#N/A</v>
      </c>
      <c r="T232" s="93" t="e">
        <f>Tabla1[[#This Row],[Cantidad vendida
dd/mm/aaaa]]+#REF!</f>
        <v>#N/A</v>
      </c>
      <c r="U232" s="93" t="e">
        <f>Tabla1[[#This Row],[Existencia
dd/mm/aaaa2]]+#REF!</f>
        <v>#N/A</v>
      </c>
    </row>
    <row r="233" spans="1:21" s="69" customFormat="1" ht="14.45" hidden="1" customHeight="1" x14ac:dyDescent="0.25">
      <c r="A233" s="99" t="s">
        <v>714</v>
      </c>
      <c r="B233" s="94" t="s">
        <v>186</v>
      </c>
      <c r="C233" s="91" t="s">
        <v>767</v>
      </c>
      <c r="D233" s="91" t="s">
        <v>32</v>
      </c>
      <c r="E233" s="212">
        <v>587</v>
      </c>
      <c r="F233" s="127">
        <v>4</v>
      </c>
      <c r="G233" s="92">
        <f>Tabla1[[#This Row],[Precio U. Costo]]*1.05</f>
        <v>4.2</v>
      </c>
      <c r="H233" s="92">
        <f>Tabla1[[#This Row],[Precio U. Costo]]*1.08</f>
        <v>4.32</v>
      </c>
      <c r="I233" s="92">
        <f>Tabla1[[#This Row],[Precio U. Costo]]*1.1</f>
        <v>4.4000000000000004</v>
      </c>
      <c r="J233" s="92">
        <f>Tabla1[[#This Row],[Precio U. Costo]]*1.15</f>
        <v>4.5999999999999996</v>
      </c>
      <c r="K233" s="92">
        <f>Tabla1[[#This Row],[Precio U. Costo]]*1.2</f>
        <v>4.8</v>
      </c>
      <c r="L233" s="92">
        <f>Tabla1[[#This Row],[Precio U. Costo]]*1.25</f>
        <v>5</v>
      </c>
      <c r="M233" s="92">
        <f>Tabla1[[#This Row],[Precio U. Costo]]*1.3</f>
        <v>5.2</v>
      </c>
      <c r="N233" s="92">
        <f>Tabla1[[#This Row],[Precio U. Costo]]*1.35</f>
        <v>5.4</v>
      </c>
      <c r="O233" s="92">
        <f>Tabla1[[#This Row],[Precio U. Costo]]*1.4</f>
        <v>5.6</v>
      </c>
      <c r="P233" s="92">
        <f>Tabla1[[#This Row],[Precio U. Costo]]*1.45</f>
        <v>5.8</v>
      </c>
      <c r="Q233" s="92">
        <f>Tabla1[[#This Row],[Precio U. Costo]]*1.5</f>
        <v>6</v>
      </c>
      <c r="R233" s="100" t="e">
        <f>VLOOKUP(Tabla1[[#This Row],[Item]],Tabla13[],6,)</f>
        <v>#N/A</v>
      </c>
      <c r="S233" s="93" t="e">
        <f>Tabla1[[#This Row],[Cantidad en Existencia registradas]]-Tabla1[[#This Row],[Cantidad vendida
dd/mm/aaaa]]</f>
        <v>#N/A</v>
      </c>
      <c r="T233" s="93" t="e">
        <f>Tabla1[[#This Row],[Cantidad vendida
dd/mm/aaaa]]+#REF!</f>
        <v>#N/A</v>
      </c>
      <c r="U233" s="93" t="e">
        <f>Tabla1[[#This Row],[Existencia
dd/mm/aaaa2]]+#REF!</f>
        <v>#N/A</v>
      </c>
    </row>
    <row r="234" spans="1:21" s="69" customFormat="1" ht="14.45" hidden="1" customHeight="1" x14ac:dyDescent="0.25">
      <c r="A234" s="99" t="s">
        <v>623</v>
      </c>
      <c r="B234" s="94" t="s">
        <v>316</v>
      </c>
      <c r="C234" s="91" t="s">
        <v>985</v>
      </c>
      <c r="D234" s="91" t="s">
        <v>32</v>
      </c>
      <c r="E234" s="241">
        <v>2</v>
      </c>
      <c r="F234" s="231">
        <v>293.08999999999997</v>
      </c>
      <c r="G234" s="92">
        <f>Tabla1[[#This Row],[Precio U. Costo]]*1.05</f>
        <v>307.74449999999996</v>
      </c>
      <c r="H234" s="92">
        <f>Tabla1[[#This Row],[Precio U. Costo]]*1.08</f>
        <v>316.53719999999998</v>
      </c>
      <c r="I234" s="92">
        <f>Tabla1[[#This Row],[Precio U. Costo]]*1.1</f>
        <v>322.399</v>
      </c>
      <c r="J234" s="92">
        <f>Tabla1[[#This Row],[Precio U. Costo]]*1.15</f>
        <v>337.05349999999993</v>
      </c>
      <c r="K234" s="92">
        <f>Tabla1[[#This Row],[Precio U. Costo]]*1.2</f>
        <v>351.70799999999997</v>
      </c>
      <c r="L234" s="92">
        <f>Tabla1[[#This Row],[Precio U. Costo]]*1.25</f>
        <v>366.36249999999995</v>
      </c>
      <c r="M234" s="92">
        <f>Tabla1[[#This Row],[Precio U. Costo]]*1.3</f>
        <v>381.017</v>
      </c>
      <c r="N234" s="92">
        <f>Tabla1[[#This Row],[Precio U. Costo]]*1.35</f>
        <v>395.67149999999998</v>
      </c>
      <c r="O234" s="92">
        <f>Tabla1[[#This Row],[Precio U. Costo]]*1.4</f>
        <v>410.32599999999996</v>
      </c>
      <c r="P234" s="92">
        <f>Tabla1[[#This Row],[Precio U. Costo]]*1.45</f>
        <v>424.98049999999995</v>
      </c>
      <c r="Q234" s="92">
        <f>Tabla1[[#This Row],[Precio U. Costo]]*1.5</f>
        <v>439.63499999999999</v>
      </c>
      <c r="R234" s="100" t="e">
        <f>VLOOKUP(Tabla1[[#This Row],[Item]],Tabla13[],6,)</f>
        <v>#N/A</v>
      </c>
      <c r="S234" s="93" t="e">
        <f>Tabla1[[#This Row],[Cantidad en Existencia registradas]]-Tabla1[[#This Row],[Cantidad vendida
dd/mm/aaaa]]</f>
        <v>#N/A</v>
      </c>
      <c r="T234" s="93" t="e">
        <f>Tabla1[[#This Row],[Cantidad vendida
dd/mm/aaaa]]+#REF!</f>
        <v>#N/A</v>
      </c>
      <c r="U234" s="93" t="e">
        <f>Tabla1[[#This Row],[Existencia
dd/mm/aaaa2]]+#REF!</f>
        <v>#N/A</v>
      </c>
    </row>
    <row r="235" spans="1:21" s="69" customFormat="1" ht="14.45" hidden="1" customHeight="1" x14ac:dyDescent="0.25">
      <c r="A235" s="99" t="s">
        <v>622</v>
      </c>
      <c r="B235" s="94" t="s">
        <v>316</v>
      </c>
      <c r="C235" s="91" t="s">
        <v>254</v>
      </c>
      <c r="D235" s="91" t="s">
        <v>32</v>
      </c>
      <c r="E235" s="241">
        <v>2</v>
      </c>
      <c r="F235" s="231">
        <v>168.55</v>
      </c>
      <c r="G235" s="92">
        <f>Tabla1[[#This Row],[Precio U. Costo]]*1.05</f>
        <v>176.97750000000002</v>
      </c>
      <c r="H235" s="92">
        <f>Tabla1[[#This Row],[Precio U. Costo]]*1.08</f>
        <v>182.03400000000002</v>
      </c>
      <c r="I235" s="92">
        <f>Tabla1[[#This Row],[Precio U. Costo]]*1.1</f>
        <v>185.40500000000003</v>
      </c>
      <c r="J235" s="92">
        <f>Tabla1[[#This Row],[Precio U. Costo]]*1.15</f>
        <v>193.83250000000001</v>
      </c>
      <c r="K235" s="92">
        <f>Tabla1[[#This Row],[Precio U. Costo]]*1.2</f>
        <v>202.26000000000002</v>
      </c>
      <c r="L235" s="92">
        <f>Tabla1[[#This Row],[Precio U. Costo]]*1.25</f>
        <v>210.6875</v>
      </c>
      <c r="M235" s="92">
        <f>Tabla1[[#This Row],[Precio U. Costo]]*1.3</f>
        <v>219.11500000000001</v>
      </c>
      <c r="N235" s="92">
        <f>Tabla1[[#This Row],[Precio U. Costo]]*1.35</f>
        <v>227.54250000000002</v>
      </c>
      <c r="O235" s="92">
        <f>Tabla1[[#This Row],[Precio U. Costo]]*1.4</f>
        <v>235.97</v>
      </c>
      <c r="P235" s="92">
        <f>Tabla1[[#This Row],[Precio U. Costo]]*1.45</f>
        <v>244.39750000000001</v>
      </c>
      <c r="Q235" s="92">
        <f>Tabla1[[#This Row],[Precio U. Costo]]*1.5</f>
        <v>252.82500000000002</v>
      </c>
      <c r="R235" s="100" t="e">
        <f>VLOOKUP(Tabla1[[#This Row],[Item]],Tabla13[],6,)</f>
        <v>#N/A</v>
      </c>
      <c r="S235" s="93" t="e">
        <f>Tabla1[[#This Row],[Cantidad en Existencia registradas]]-Tabla1[[#This Row],[Cantidad vendida
dd/mm/aaaa]]</f>
        <v>#N/A</v>
      </c>
      <c r="T235" s="93" t="e">
        <f>Tabla1[[#This Row],[Cantidad vendida
dd/mm/aaaa]]+#REF!</f>
        <v>#N/A</v>
      </c>
      <c r="U235" s="93" t="e">
        <f>Tabla1[[#This Row],[Existencia
dd/mm/aaaa2]]+#REF!</f>
        <v>#N/A</v>
      </c>
    </row>
    <row r="236" spans="1:21" s="69" customFormat="1" ht="14.45" hidden="1" customHeight="1" x14ac:dyDescent="0.25">
      <c r="A236" s="99"/>
      <c r="B236" s="94"/>
      <c r="C236" s="91" t="s">
        <v>242</v>
      </c>
      <c r="D236" s="91" t="s">
        <v>32</v>
      </c>
      <c r="E236" s="241">
        <v>0</v>
      </c>
      <c r="F236" s="231">
        <v>100</v>
      </c>
      <c r="G236" s="92">
        <f>Tabla1[[#This Row],[Precio U. Costo]]*1.05</f>
        <v>105</v>
      </c>
      <c r="H236" s="92">
        <f>Tabla1[[#This Row],[Precio U. Costo]]*1.08</f>
        <v>108</v>
      </c>
      <c r="I236" s="92">
        <f>Tabla1[[#This Row],[Precio U. Costo]]*1.1</f>
        <v>110.00000000000001</v>
      </c>
      <c r="J236" s="92">
        <f>Tabla1[[#This Row],[Precio U. Costo]]*1.15</f>
        <v>114.99999999999999</v>
      </c>
      <c r="K236" s="92">
        <f>Tabla1[[#This Row],[Precio U. Costo]]*1.2</f>
        <v>120</v>
      </c>
      <c r="L236" s="92">
        <f>Tabla1[[#This Row],[Precio U. Costo]]*1.25</f>
        <v>125</v>
      </c>
      <c r="M236" s="92">
        <f>Tabla1[[#This Row],[Precio U. Costo]]*1.3</f>
        <v>130</v>
      </c>
      <c r="N236" s="92">
        <f>Tabla1[[#This Row],[Precio U. Costo]]*1.35</f>
        <v>135</v>
      </c>
      <c r="O236" s="92">
        <f>Tabla1[[#This Row],[Precio U. Costo]]*1.4</f>
        <v>140</v>
      </c>
      <c r="P236" s="92">
        <f>Tabla1[[#This Row],[Precio U. Costo]]*1.45</f>
        <v>145</v>
      </c>
      <c r="Q236" s="92">
        <f>Tabla1[[#This Row],[Precio U. Costo]]*1.5</f>
        <v>150</v>
      </c>
      <c r="R236" s="100" t="e">
        <f>VLOOKUP(Tabla1[[#This Row],[Item]],Tabla13[],6,)</f>
        <v>#N/A</v>
      </c>
      <c r="S236" s="93" t="e">
        <f>Tabla1[[#This Row],[Cantidad en Existencia registradas]]-Tabla1[[#This Row],[Cantidad vendida
dd/mm/aaaa]]</f>
        <v>#N/A</v>
      </c>
      <c r="T236" s="93" t="e">
        <f>Tabla1[[#This Row],[Cantidad vendida
dd/mm/aaaa]]+#REF!</f>
        <v>#N/A</v>
      </c>
      <c r="U236" s="93" t="e">
        <f>Tabla1[[#This Row],[Existencia
dd/mm/aaaa2]]+#REF!</f>
        <v>#N/A</v>
      </c>
    </row>
    <row r="237" spans="1:21" s="69" customFormat="1" ht="14.45" hidden="1" customHeight="1" x14ac:dyDescent="0.25">
      <c r="A237" s="99" t="s">
        <v>621</v>
      </c>
      <c r="B237" s="94" t="s">
        <v>316</v>
      </c>
      <c r="C237" s="91" t="s">
        <v>242</v>
      </c>
      <c r="D237" s="91" t="s">
        <v>32</v>
      </c>
      <c r="E237" s="241">
        <v>0</v>
      </c>
      <c r="F237" s="231">
        <v>168.58</v>
      </c>
      <c r="G237" s="92">
        <f>Tabla1[[#This Row],[Precio U. Costo]]*1.05</f>
        <v>177.00900000000001</v>
      </c>
      <c r="H237" s="92">
        <f>Tabla1[[#This Row],[Precio U. Costo]]*1.08</f>
        <v>182.06640000000002</v>
      </c>
      <c r="I237" s="92">
        <f>Tabla1[[#This Row],[Precio U. Costo]]*1.1</f>
        <v>185.43800000000002</v>
      </c>
      <c r="J237" s="92">
        <f>Tabla1[[#This Row],[Precio U. Costo]]*1.15</f>
        <v>193.86699999999999</v>
      </c>
      <c r="K237" s="92">
        <f>Tabla1[[#This Row],[Precio U. Costo]]*1.2</f>
        <v>202.29600000000002</v>
      </c>
      <c r="L237" s="92">
        <f>Tabla1[[#This Row],[Precio U. Costo]]*1.25</f>
        <v>210.72500000000002</v>
      </c>
      <c r="M237" s="92">
        <f>Tabla1[[#This Row],[Precio U. Costo]]*1.3</f>
        <v>219.15400000000002</v>
      </c>
      <c r="N237" s="92">
        <f>Tabla1[[#This Row],[Precio U. Costo]]*1.35</f>
        <v>227.58300000000003</v>
      </c>
      <c r="O237" s="92">
        <f>Tabla1[[#This Row],[Precio U. Costo]]*1.4</f>
        <v>236.012</v>
      </c>
      <c r="P237" s="92">
        <f>Tabla1[[#This Row],[Precio U. Costo]]*1.45</f>
        <v>244.441</v>
      </c>
      <c r="Q237" s="92">
        <f>Tabla1[[#This Row],[Precio U. Costo]]*1.5</f>
        <v>252.87</v>
      </c>
      <c r="R237" s="100" t="e">
        <f>VLOOKUP(Tabla1[[#This Row],[Item]],Tabla13[],6,)</f>
        <v>#N/A</v>
      </c>
      <c r="S237" s="93" t="e">
        <f>Tabla1[[#This Row],[Cantidad en Existencia registradas]]-Tabla1[[#This Row],[Cantidad vendida
dd/mm/aaaa]]</f>
        <v>#N/A</v>
      </c>
      <c r="T237" s="93" t="e">
        <f>Tabla1[[#This Row],[Cantidad vendida
dd/mm/aaaa]]+#REF!</f>
        <v>#N/A</v>
      </c>
      <c r="U237" s="93" t="e">
        <f>Tabla1[[#This Row],[Existencia
dd/mm/aaaa2]]+#REF!</f>
        <v>#N/A</v>
      </c>
    </row>
    <row r="238" spans="1:21" s="69" customFormat="1" ht="14.45" hidden="1" customHeight="1" x14ac:dyDescent="0.25">
      <c r="A238" s="99" t="s">
        <v>620</v>
      </c>
      <c r="B238" s="94" t="s">
        <v>316</v>
      </c>
      <c r="C238" s="91" t="s">
        <v>347</v>
      </c>
      <c r="D238" s="91" t="s">
        <v>32</v>
      </c>
      <c r="E238" s="241">
        <v>0</v>
      </c>
      <c r="F238" s="231">
        <v>157.21</v>
      </c>
      <c r="G238" s="92">
        <f>Tabla1[[#This Row],[Precio U. Costo]]*1.05</f>
        <v>165.07050000000001</v>
      </c>
      <c r="H238" s="92">
        <f>Tabla1[[#This Row],[Precio U. Costo]]*1.08</f>
        <v>169.78680000000003</v>
      </c>
      <c r="I238" s="92">
        <f>Tabla1[[#This Row],[Precio U. Costo]]*1.1</f>
        <v>172.93100000000001</v>
      </c>
      <c r="J238" s="92">
        <f>Tabla1[[#This Row],[Precio U. Costo]]*1.15</f>
        <v>180.79149999999998</v>
      </c>
      <c r="K238" s="92">
        <f>Tabla1[[#This Row],[Precio U. Costo]]*1.2</f>
        <v>188.65200000000002</v>
      </c>
      <c r="L238" s="92">
        <f>Tabla1[[#This Row],[Precio U. Costo]]*1.25</f>
        <v>196.51250000000002</v>
      </c>
      <c r="M238" s="92">
        <f>Tabla1[[#This Row],[Precio U. Costo]]*1.3</f>
        <v>204.37300000000002</v>
      </c>
      <c r="N238" s="92">
        <f>Tabla1[[#This Row],[Precio U. Costo]]*1.35</f>
        <v>212.23350000000002</v>
      </c>
      <c r="O238" s="92">
        <f>Tabla1[[#This Row],[Precio U. Costo]]*1.4</f>
        <v>220.09399999999999</v>
      </c>
      <c r="P238" s="92">
        <f>Tabla1[[#This Row],[Precio U. Costo]]*1.45</f>
        <v>227.9545</v>
      </c>
      <c r="Q238" s="92">
        <f>Tabla1[[#This Row],[Precio U. Costo]]*1.5</f>
        <v>235.815</v>
      </c>
      <c r="R238" s="100" t="e">
        <f>VLOOKUP(Tabla1[[#This Row],[Item]],Tabla13[],6,)</f>
        <v>#N/A</v>
      </c>
      <c r="S238" s="93" t="e">
        <f>Tabla1[[#This Row],[Cantidad en Existencia registradas]]-Tabla1[[#This Row],[Cantidad vendida
dd/mm/aaaa]]</f>
        <v>#N/A</v>
      </c>
      <c r="T238" s="93" t="e">
        <f>Tabla1[[#This Row],[Cantidad vendida
dd/mm/aaaa]]+#REF!</f>
        <v>#N/A</v>
      </c>
      <c r="U238" s="93" t="e">
        <f>Tabla1[[#This Row],[Existencia
dd/mm/aaaa2]]+#REF!</f>
        <v>#N/A</v>
      </c>
    </row>
    <row r="239" spans="1:21" s="69" customFormat="1" ht="14.45" hidden="1" customHeight="1" x14ac:dyDescent="0.25">
      <c r="A239" s="99" t="s">
        <v>619</v>
      </c>
      <c r="B239" s="94" t="s">
        <v>316</v>
      </c>
      <c r="C239" s="91" t="s">
        <v>195</v>
      </c>
      <c r="D239" s="91" t="s">
        <v>32</v>
      </c>
      <c r="E239" s="212">
        <v>0</v>
      </c>
      <c r="F239" s="161">
        <f>54.41*1.6</f>
        <v>87.055999999999997</v>
      </c>
      <c r="G239" s="92">
        <f>Tabla1[[#This Row],[Precio U. Costo]]*1.05</f>
        <v>91.408799999999999</v>
      </c>
      <c r="H239" s="92">
        <f>Tabla1[[#This Row],[Precio U. Costo]]*1.08</f>
        <v>94.020480000000006</v>
      </c>
      <c r="I239" s="92">
        <f>Tabla1[[#This Row],[Precio U. Costo]]*1.1</f>
        <v>95.761600000000001</v>
      </c>
      <c r="J239" s="92">
        <f>Tabla1[[#This Row],[Precio U. Costo]]*1.15</f>
        <v>100.11439999999999</v>
      </c>
      <c r="K239" s="92">
        <f>Tabla1[[#This Row],[Precio U. Costo]]*1.2</f>
        <v>104.46719999999999</v>
      </c>
      <c r="L239" s="92">
        <f>Tabla1[[#This Row],[Precio U. Costo]]*1.25</f>
        <v>108.82</v>
      </c>
      <c r="M239" s="92">
        <f>Tabla1[[#This Row],[Precio U. Costo]]*1.3</f>
        <v>113.1728</v>
      </c>
      <c r="N239" s="92">
        <f>Tabla1[[#This Row],[Precio U. Costo]]*1.35</f>
        <v>117.5256</v>
      </c>
      <c r="O239" s="92">
        <f>Tabla1[[#This Row],[Precio U. Costo]]*1.4</f>
        <v>121.87839999999998</v>
      </c>
      <c r="P239" s="92">
        <f>Tabla1[[#This Row],[Precio U. Costo]]*1.45</f>
        <v>126.23119999999999</v>
      </c>
      <c r="Q239" s="92">
        <f>Tabla1[[#This Row],[Precio U. Costo]]*1.5</f>
        <v>130.584</v>
      </c>
      <c r="R239" s="100" t="e">
        <f>VLOOKUP(Tabla1[[#This Row],[Item]],Tabla13[],6,)</f>
        <v>#N/A</v>
      </c>
      <c r="S239" s="93" t="e">
        <f>Tabla1[[#This Row],[Cantidad en Existencia registradas]]-Tabla1[[#This Row],[Cantidad vendida
dd/mm/aaaa]]</f>
        <v>#N/A</v>
      </c>
      <c r="T239" s="93" t="e">
        <f>Tabla1[[#This Row],[Cantidad vendida
dd/mm/aaaa]]+#REF!</f>
        <v>#N/A</v>
      </c>
      <c r="U239" s="93" t="e">
        <f>Tabla1[[#This Row],[Existencia
dd/mm/aaaa2]]+#REF!</f>
        <v>#N/A</v>
      </c>
    </row>
    <row r="240" spans="1:21" s="69" customFormat="1" ht="14.45" hidden="1" customHeight="1" x14ac:dyDescent="0.25">
      <c r="A240" s="99"/>
      <c r="B240" s="94" t="s">
        <v>186</v>
      </c>
      <c r="C240" s="91" t="s">
        <v>973</v>
      </c>
      <c r="D240" s="91" t="s">
        <v>32</v>
      </c>
      <c r="E240" s="212">
        <v>0</v>
      </c>
      <c r="F240" s="162">
        <v>2.54</v>
      </c>
      <c r="G240" s="92">
        <f>Tabla1[[#This Row],[Precio U. Costo]]*1.05</f>
        <v>2.6670000000000003</v>
      </c>
      <c r="H240" s="92">
        <f>Tabla1[[#This Row],[Precio U. Costo]]*1.08</f>
        <v>2.7432000000000003</v>
      </c>
      <c r="I240" s="92">
        <f>Tabla1[[#This Row],[Precio U. Costo]]*1.1</f>
        <v>2.7940000000000005</v>
      </c>
      <c r="J240" s="92">
        <f>Tabla1[[#This Row],[Precio U. Costo]]*1.15</f>
        <v>2.9209999999999998</v>
      </c>
      <c r="K240" s="92">
        <f>Tabla1[[#This Row],[Precio U. Costo]]*1.2</f>
        <v>3.048</v>
      </c>
      <c r="L240" s="92">
        <f>Tabla1[[#This Row],[Precio U. Costo]]*1.25</f>
        <v>3.1749999999999998</v>
      </c>
      <c r="M240" s="92">
        <f>Tabla1[[#This Row],[Precio U. Costo]]*1.3</f>
        <v>3.302</v>
      </c>
      <c r="N240" s="92">
        <f>Tabla1[[#This Row],[Precio U. Costo]]*1.35</f>
        <v>3.4290000000000003</v>
      </c>
      <c r="O240" s="92">
        <f>Tabla1[[#This Row],[Precio U. Costo]]*1.4</f>
        <v>3.5559999999999996</v>
      </c>
      <c r="P240" s="92">
        <f>Tabla1[[#This Row],[Precio U. Costo]]*1.45</f>
        <v>3.6829999999999998</v>
      </c>
      <c r="Q240" s="92">
        <f>Tabla1[[#This Row],[Precio U. Costo]]*1.5</f>
        <v>3.81</v>
      </c>
      <c r="R240" s="100" t="e">
        <f>VLOOKUP(Tabla1[[#This Row],[Item]],Tabla13[],6,)</f>
        <v>#N/A</v>
      </c>
      <c r="S240" s="93" t="e">
        <f>Tabla1[[#This Row],[Cantidad en Existencia registradas]]-Tabla1[[#This Row],[Cantidad vendida
dd/mm/aaaa]]</f>
        <v>#N/A</v>
      </c>
      <c r="T240" s="93" t="e">
        <f>Tabla1[[#This Row],[Cantidad vendida
dd/mm/aaaa]]+#REF!</f>
        <v>#N/A</v>
      </c>
      <c r="U240" s="93" t="e">
        <f>Tabla1[[#This Row],[Existencia
dd/mm/aaaa2]]+#REF!</f>
        <v>#N/A</v>
      </c>
    </row>
    <row r="241" spans="1:21" s="69" customFormat="1" ht="14.45" hidden="1" customHeight="1" x14ac:dyDescent="0.25">
      <c r="A241" s="99" t="s">
        <v>420</v>
      </c>
      <c r="B241" s="94" t="s">
        <v>315</v>
      </c>
      <c r="C241" s="91" t="s">
        <v>12</v>
      </c>
      <c r="D241" s="91" t="s">
        <v>32</v>
      </c>
      <c r="E241" s="212">
        <v>3</v>
      </c>
      <c r="F241" s="127">
        <v>63</v>
      </c>
      <c r="G241" s="92">
        <f>Tabla1[[#This Row],[Precio U. Costo]]*1.05</f>
        <v>66.150000000000006</v>
      </c>
      <c r="H241" s="92">
        <f>Tabla1[[#This Row],[Precio U. Costo]]*1.08</f>
        <v>68.040000000000006</v>
      </c>
      <c r="I241" s="92">
        <f>Tabla1[[#This Row],[Precio U. Costo]]*1.1</f>
        <v>69.300000000000011</v>
      </c>
      <c r="J241" s="92">
        <f>Tabla1[[#This Row],[Precio U. Costo]]*1.15</f>
        <v>72.449999999999989</v>
      </c>
      <c r="K241" s="92">
        <f>Tabla1[[#This Row],[Precio U. Costo]]*1.2</f>
        <v>75.599999999999994</v>
      </c>
      <c r="L241" s="92">
        <f>Tabla1[[#This Row],[Precio U. Costo]]*1.25</f>
        <v>78.75</v>
      </c>
      <c r="M241" s="92">
        <f>Tabla1[[#This Row],[Precio U. Costo]]*1.3</f>
        <v>81.900000000000006</v>
      </c>
      <c r="N241" s="92">
        <f>Tabla1[[#This Row],[Precio U. Costo]]*1.35</f>
        <v>85.050000000000011</v>
      </c>
      <c r="O241" s="92">
        <f>Tabla1[[#This Row],[Precio U. Costo]]*1.4</f>
        <v>88.199999999999989</v>
      </c>
      <c r="P241" s="92">
        <f>Tabla1[[#This Row],[Precio U. Costo]]*1.45</f>
        <v>91.35</v>
      </c>
      <c r="Q241" s="92">
        <f>Tabla1[[#This Row],[Precio U. Costo]]*1.5</f>
        <v>94.5</v>
      </c>
      <c r="R241" s="100" t="e">
        <f>VLOOKUP(Tabla1[[#This Row],[Item]],Tabla13[],6,)</f>
        <v>#N/A</v>
      </c>
      <c r="S241" s="93" t="e">
        <f>Tabla1[[#This Row],[Cantidad en Existencia registradas]]-Tabla1[[#This Row],[Cantidad vendida
dd/mm/aaaa]]</f>
        <v>#N/A</v>
      </c>
      <c r="T241" s="93" t="e">
        <f>Tabla1[[#This Row],[Cantidad vendida
dd/mm/aaaa]]+#REF!</f>
        <v>#N/A</v>
      </c>
      <c r="U241" s="93" t="e">
        <f>Tabla1[[#This Row],[Existencia
dd/mm/aaaa2]]+#REF!</f>
        <v>#N/A</v>
      </c>
    </row>
    <row r="242" spans="1:21" s="69" customFormat="1" ht="14.45" hidden="1" customHeight="1" x14ac:dyDescent="0.25">
      <c r="A242" s="99" t="s">
        <v>419</v>
      </c>
      <c r="B242" s="94" t="s">
        <v>315</v>
      </c>
      <c r="C242" s="91" t="s">
        <v>11</v>
      </c>
      <c r="D242" s="91" t="s">
        <v>32</v>
      </c>
      <c r="E242" s="212">
        <v>2</v>
      </c>
      <c r="F242" s="127">
        <v>54</v>
      </c>
      <c r="G242" s="92">
        <f>Tabla1[[#This Row],[Precio U. Costo]]*1.05</f>
        <v>56.7</v>
      </c>
      <c r="H242" s="92">
        <f>Tabla1[[#This Row],[Precio U. Costo]]*1.08</f>
        <v>58.320000000000007</v>
      </c>
      <c r="I242" s="92">
        <f>Tabla1[[#This Row],[Precio U. Costo]]*1.1</f>
        <v>59.400000000000006</v>
      </c>
      <c r="J242" s="92">
        <f>Tabla1[[#This Row],[Precio U. Costo]]*1.15</f>
        <v>62.099999999999994</v>
      </c>
      <c r="K242" s="92">
        <f>Tabla1[[#This Row],[Precio U. Costo]]*1.2</f>
        <v>64.8</v>
      </c>
      <c r="L242" s="92">
        <f>Tabla1[[#This Row],[Precio U. Costo]]*1.25</f>
        <v>67.5</v>
      </c>
      <c r="M242" s="92">
        <f>Tabla1[[#This Row],[Precio U. Costo]]*1.3</f>
        <v>70.2</v>
      </c>
      <c r="N242" s="92">
        <f>Tabla1[[#This Row],[Precio U. Costo]]*1.35</f>
        <v>72.900000000000006</v>
      </c>
      <c r="O242" s="92">
        <f>Tabla1[[#This Row],[Precio U. Costo]]*1.4</f>
        <v>75.599999999999994</v>
      </c>
      <c r="P242" s="92">
        <f>Tabla1[[#This Row],[Precio U. Costo]]*1.45</f>
        <v>78.3</v>
      </c>
      <c r="Q242" s="92">
        <f>Tabla1[[#This Row],[Precio U. Costo]]*1.5</f>
        <v>81</v>
      </c>
      <c r="R242" s="100" t="e">
        <f>VLOOKUP(Tabla1[[#This Row],[Item]],Tabla13[],6,)</f>
        <v>#N/A</v>
      </c>
      <c r="S242" s="93" t="e">
        <f>Tabla1[[#This Row],[Cantidad en Existencia registradas]]-Tabla1[[#This Row],[Cantidad vendida
dd/mm/aaaa]]</f>
        <v>#N/A</v>
      </c>
      <c r="T242" s="93" t="e">
        <f>Tabla1[[#This Row],[Cantidad vendida
dd/mm/aaaa]]+#REF!</f>
        <v>#N/A</v>
      </c>
      <c r="U242" s="93" t="e">
        <f>Tabla1[[#This Row],[Existencia
dd/mm/aaaa2]]+#REF!</f>
        <v>#N/A</v>
      </c>
    </row>
    <row r="243" spans="1:21" s="69" customFormat="1" ht="14.45" hidden="1" customHeight="1" x14ac:dyDescent="0.25">
      <c r="A243" s="138"/>
      <c r="B243" s="93" t="s">
        <v>315</v>
      </c>
      <c r="C243" s="91" t="s">
        <v>949</v>
      </c>
      <c r="D243" s="93" t="s">
        <v>32</v>
      </c>
      <c r="E243" s="213">
        <v>5</v>
      </c>
      <c r="F243" s="131">
        <f>35.34*1.2</f>
        <v>42.408000000000001</v>
      </c>
      <c r="G243" s="139">
        <f>Tabla1[[#This Row],[Precio U. Costo]]*1.05</f>
        <v>44.528400000000005</v>
      </c>
      <c r="H243" s="139">
        <f>Tabla1[[#This Row],[Precio U. Costo]]*1.08</f>
        <v>45.800640000000001</v>
      </c>
      <c r="I243" s="139">
        <f>Tabla1[[#This Row],[Precio U. Costo]]*1.1</f>
        <v>46.648800000000008</v>
      </c>
      <c r="J243" s="139">
        <f>Tabla1[[#This Row],[Precio U. Costo]]*1.15</f>
        <v>48.769199999999998</v>
      </c>
      <c r="K243" s="139">
        <f>Tabla1[[#This Row],[Precio U. Costo]]*1.2</f>
        <v>50.889600000000002</v>
      </c>
      <c r="L243" s="139">
        <f>Tabla1[[#This Row],[Precio U. Costo]]*1.25</f>
        <v>53.010000000000005</v>
      </c>
      <c r="M243" s="92">
        <f>Tabla1[[#This Row],[Precio U. Costo]]*1.3</f>
        <v>55.130400000000002</v>
      </c>
      <c r="N243" s="92">
        <f>Tabla1[[#This Row],[Precio U. Costo]]*1.35</f>
        <v>57.250800000000005</v>
      </c>
      <c r="O243" s="92">
        <f>Tabla1[[#This Row],[Precio U. Costo]]*1.4</f>
        <v>59.371199999999995</v>
      </c>
      <c r="P243" s="139">
        <f>Tabla1[[#This Row],[Precio U. Costo]]*1.45</f>
        <v>61.491599999999998</v>
      </c>
      <c r="Q243" s="139">
        <f>Tabla1[[#This Row],[Precio U. Costo]]*1.5</f>
        <v>63.612000000000002</v>
      </c>
      <c r="R243" s="100" t="e">
        <f>VLOOKUP(Tabla1[[#This Row],[Item]],Tabla13[],6,)</f>
        <v>#N/A</v>
      </c>
      <c r="S243" s="140" t="e">
        <f>Tabla1[[#This Row],[Cantidad en Existencia registradas]]-Tabla1[[#This Row],[Cantidad vendida
dd/mm/aaaa]]</f>
        <v>#N/A</v>
      </c>
      <c r="T243" s="140" t="e">
        <f>Tabla1[[#This Row],[Cantidad vendida
dd/mm/aaaa]]+#REF!</f>
        <v>#N/A</v>
      </c>
      <c r="U243" s="140" t="e">
        <f>Tabla1[[#This Row],[Existencia
dd/mm/aaaa2]]+#REF!</f>
        <v>#N/A</v>
      </c>
    </row>
    <row r="244" spans="1:21" s="69" customFormat="1" ht="14.45" hidden="1" customHeight="1" x14ac:dyDescent="0.25">
      <c r="A244" s="187"/>
      <c r="B244" s="174" t="s">
        <v>315</v>
      </c>
      <c r="C244" s="173" t="s">
        <v>902</v>
      </c>
      <c r="D244" s="174" t="s">
        <v>32</v>
      </c>
      <c r="E244" s="213">
        <v>4</v>
      </c>
      <c r="F244" s="191">
        <v>27.58</v>
      </c>
      <c r="G244" s="176">
        <f>Tabla1[[#This Row],[Precio U. Costo]]*1.05</f>
        <v>28.959</v>
      </c>
      <c r="H244" s="176">
        <f>Tabla1[[#This Row],[Precio U. Costo]]*1.08</f>
        <v>29.7864</v>
      </c>
      <c r="I244" s="176">
        <f>Tabla1[[#This Row],[Precio U. Costo]]*1.1</f>
        <v>30.338000000000001</v>
      </c>
      <c r="J244" s="176">
        <f>Tabla1[[#This Row],[Precio U. Costo]]*1.15</f>
        <v>31.716999999999995</v>
      </c>
      <c r="K244" s="176">
        <f>Tabla1[[#This Row],[Precio U. Costo]]*1.2</f>
        <v>33.095999999999997</v>
      </c>
      <c r="L244" s="176">
        <f>Tabla1[[#This Row],[Precio U. Costo]]*1.25</f>
        <v>34.474999999999994</v>
      </c>
      <c r="M244" s="177">
        <f>Tabla1[[#This Row],[Precio U. Costo]]*1.3</f>
        <v>35.853999999999999</v>
      </c>
      <c r="N244" s="177">
        <f>Tabla1[[#This Row],[Precio U. Costo]]*1.35</f>
        <v>37.232999999999997</v>
      </c>
      <c r="O244" s="177">
        <f>Tabla1[[#This Row],[Precio U. Costo]]*1.4</f>
        <v>38.611999999999995</v>
      </c>
      <c r="P244" s="176">
        <f>Tabla1[[#This Row],[Precio U. Costo]]*1.45</f>
        <v>39.991</v>
      </c>
      <c r="Q244" s="176">
        <f>Tabla1[[#This Row],[Precio U. Costo]]*1.5</f>
        <v>41.37</v>
      </c>
      <c r="R244" s="178" t="e">
        <f>VLOOKUP(Tabla1[[#This Row],[Item]],Tabla13[],6,)</f>
        <v>#N/A</v>
      </c>
      <c r="S244" s="179" t="e">
        <f>Tabla1[[#This Row],[Cantidad en Existencia registradas]]-Tabla1[[#This Row],[Cantidad vendida
dd/mm/aaaa]]</f>
        <v>#N/A</v>
      </c>
      <c r="T244" s="186" t="e">
        <f>Tabla1[[#This Row],[Cantidad vendida
dd/mm/aaaa]]+#REF!</f>
        <v>#N/A</v>
      </c>
      <c r="U244" s="186" t="e">
        <f>Tabla1[[#This Row],[Existencia
dd/mm/aaaa2]]+#REF!</f>
        <v>#N/A</v>
      </c>
    </row>
    <row r="245" spans="1:21" s="69" customFormat="1" ht="14.45" hidden="1" customHeight="1" x14ac:dyDescent="0.25">
      <c r="A245" s="187"/>
      <c r="B245" s="174" t="s">
        <v>315</v>
      </c>
      <c r="C245" s="173" t="s">
        <v>904</v>
      </c>
      <c r="D245" s="174" t="s">
        <v>32</v>
      </c>
      <c r="E245" s="213">
        <v>1</v>
      </c>
      <c r="F245" s="191">
        <v>10.77</v>
      </c>
      <c r="G245" s="176">
        <f>Tabla1[[#This Row],[Precio U. Costo]]*1.05</f>
        <v>11.3085</v>
      </c>
      <c r="H245" s="176">
        <f>Tabla1[[#This Row],[Precio U. Costo]]*1.08</f>
        <v>11.631600000000001</v>
      </c>
      <c r="I245" s="176">
        <f>Tabla1[[#This Row],[Precio U. Costo]]*1.1</f>
        <v>11.847000000000001</v>
      </c>
      <c r="J245" s="176">
        <f>Tabla1[[#This Row],[Precio U. Costo]]*1.15</f>
        <v>12.385499999999999</v>
      </c>
      <c r="K245" s="176">
        <f>Tabla1[[#This Row],[Precio U. Costo]]*1.2</f>
        <v>12.923999999999999</v>
      </c>
      <c r="L245" s="176">
        <f>Tabla1[[#This Row],[Precio U. Costo]]*1.25</f>
        <v>13.462499999999999</v>
      </c>
      <c r="M245" s="177">
        <f>Tabla1[[#This Row],[Precio U. Costo]]*1.3</f>
        <v>14.000999999999999</v>
      </c>
      <c r="N245" s="177">
        <f>Tabla1[[#This Row],[Precio U. Costo]]*1.35</f>
        <v>14.5395</v>
      </c>
      <c r="O245" s="177">
        <f>Tabla1[[#This Row],[Precio U. Costo]]*1.4</f>
        <v>15.077999999999998</v>
      </c>
      <c r="P245" s="176">
        <f>Tabla1[[#This Row],[Precio U. Costo]]*1.45</f>
        <v>15.616499999999998</v>
      </c>
      <c r="Q245" s="176">
        <f>Tabla1[[#This Row],[Precio U. Costo]]*1.5</f>
        <v>16.155000000000001</v>
      </c>
      <c r="R245" s="178" t="e">
        <f>VLOOKUP(Tabla1[[#This Row],[Item]],Tabla13[],6,)</f>
        <v>#N/A</v>
      </c>
      <c r="S245" s="179" t="e">
        <f>Tabla1[[#This Row],[Cantidad en Existencia registradas]]-Tabla1[[#This Row],[Cantidad vendida
dd/mm/aaaa]]</f>
        <v>#N/A</v>
      </c>
      <c r="T245" s="186" t="e">
        <f>Tabla1[[#This Row],[Cantidad vendida
dd/mm/aaaa]]+#REF!</f>
        <v>#N/A</v>
      </c>
      <c r="U245" s="186" t="e">
        <f>Tabla1[[#This Row],[Existencia
dd/mm/aaaa2]]+#REF!</f>
        <v>#N/A</v>
      </c>
    </row>
    <row r="246" spans="1:21" s="69" customFormat="1" ht="14.45" hidden="1" customHeight="1" x14ac:dyDescent="0.25">
      <c r="A246" s="187"/>
      <c r="B246" s="174" t="s">
        <v>1</v>
      </c>
      <c r="C246" s="173" t="s">
        <v>950</v>
      </c>
      <c r="D246" s="93" t="s">
        <v>32</v>
      </c>
      <c r="E246" s="213">
        <v>0</v>
      </c>
      <c r="F246" s="198">
        <v>40.51</v>
      </c>
      <c r="G246" s="199">
        <f>Tabla1[[#This Row],[Precio U. Costo]]*1.05</f>
        <v>42.535499999999999</v>
      </c>
      <c r="H246" s="199">
        <f>Tabla1[[#This Row],[Precio U. Costo]]*1.08</f>
        <v>43.750799999999998</v>
      </c>
      <c r="I246" s="199">
        <f>Tabla1[[#This Row],[Precio U. Costo]]*1.1</f>
        <v>44.561</v>
      </c>
      <c r="J246" s="199">
        <f>Tabla1[[#This Row],[Precio U. Costo]]*1.15</f>
        <v>46.586499999999994</v>
      </c>
      <c r="K246" s="199">
        <f>Tabla1[[#This Row],[Precio U. Costo]]*1.2</f>
        <v>48.611999999999995</v>
      </c>
      <c r="L246" s="199">
        <f>Tabla1[[#This Row],[Precio U. Costo]]*1.25</f>
        <v>50.637499999999996</v>
      </c>
      <c r="M246" s="177">
        <f>Tabla1[[#This Row],[Precio U. Costo]]*1.3</f>
        <v>52.662999999999997</v>
      </c>
      <c r="N246" s="177">
        <f>Tabla1[[#This Row],[Precio U. Costo]]*1.35</f>
        <v>54.688499999999998</v>
      </c>
      <c r="O246" s="177">
        <f>Tabla1[[#This Row],[Precio U. Costo]]*1.4</f>
        <v>56.713999999999992</v>
      </c>
      <c r="P246" s="199">
        <f>Tabla1[[#This Row],[Precio U. Costo]]*1.45</f>
        <v>58.739499999999992</v>
      </c>
      <c r="Q246" s="199">
        <f>Tabla1[[#This Row],[Precio U. Costo]]*1.5</f>
        <v>60.765000000000001</v>
      </c>
      <c r="R246" s="178" t="e">
        <f>VLOOKUP(Tabla1[[#This Row],[Item]],Tabla13[],6,)</f>
        <v>#N/A</v>
      </c>
      <c r="S246" s="179" t="e">
        <f>Tabla1[[#This Row],[Cantidad en Existencia registradas]]-Tabla1[[#This Row],[Cantidad vendida
dd/mm/aaaa]]</f>
        <v>#N/A</v>
      </c>
      <c r="T246" s="186" t="e">
        <f>Tabla1[[#This Row],[Cantidad vendida
dd/mm/aaaa]]+#REF!</f>
        <v>#N/A</v>
      </c>
      <c r="U246" s="186" t="e">
        <f>Tabla1[[#This Row],[Existencia
dd/mm/aaaa2]]+#REF!</f>
        <v>#N/A</v>
      </c>
    </row>
    <row r="247" spans="1:21" s="69" customFormat="1" ht="14.45" hidden="1" customHeight="1" x14ac:dyDescent="0.25">
      <c r="A247" s="171"/>
      <c r="B247" s="188" t="s">
        <v>315</v>
      </c>
      <c r="C247" s="172" t="s">
        <v>907</v>
      </c>
      <c r="D247" s="188" t="s">
        <v>32</v>
      </c>
      <c r="E247" s="213">
        <v>1</v>
      </c>
      <c r="F247" s="192">
        <v>8.6199999999999992</v>
      </c>
      <c r="G247" s="181">
        <f>Tabla1[[#This Row],[Precio U. Costo]]*1.05</f>
        <v>9.0510000000000002</v>
      </c>
      <c r="H247" s="181">
        <f>Tabla1[[#This Row],[Precio U. Costo]]*1.08</f>
        <v>9.3095999999999997</v>
      </c>
      <c r="I247" s="181">
        <f>Tabla1[[#This Row],[Precio U. Costo]]*1.1</f>
        <v>9.4819999999999993</v>
      </c>
      <c r="J247" s="181">
        <f>Tabla1[[#This Row],[Precio U. Costo]]*1.15</f>
        <v>9.9129999999999985</v>
      </c>
      <c r="K247" s="181">
        <f>Tabla1[[#This Row],[Precio U. Costo]]*1.2</f>
        <v>10.343999999999999</v>
      </c>
      <c r="L247" s="181">
        <f>Tabla1[[#This Row],[Precio U. Costo]]*1.25</f>
        <v>10.774999999999999</v>
      </c>
      <c r="M247" s="182">
        <f>Tabla1[[#This Row],[Precio U. Costo]]*1.3</f>
        <v>11.206</v>
      </c>
      <c r="N247" s="182">
        <f>Tabla1[[#This Row],[Precio U. Costo]]*1.35</f>
        <v>11.637</v>
      </c>
      <c r="O247" s="182">
        <f>Tabla1[[#This Row],[Precio U. Costo]]*1.4</f>
        <v>12.067999999999998</v>
      </c>
      <c r="P247" s="181">
        <f>Tabla1[[#This Row],[Precio U. Costo]]*1.45</f>
        <v>12.498999999999999</v>
      </c>
      <c r="Q247" s="181">
        <f>Tabla1[[#This Row],[Precio U. Costo]]*1.5</f>
        <v>12.93</v>
      </c>
      <c r="R247" s="183" t="e">
        <f>VLOOKUP(Tabla1[[#This Row],[Item]],Tabla13[],6,)</f>
        <v>#N/A</v>
      </c>
      <c r="S247" s="140" t="e">
        <f>Tabla1[[#This Row],[Cantidad en Existencia registradas]]-Tabla1[[#This Row],[Cantidad vendida
dd/mm/aaaa]]</f>
        <v>#N/A</v>
      </c>
      <c r="T247" s="153" t="e">
        <f>Tabla1[[#This Row],[Cantidad vendida
dd/mm/aaaa]]+#REF!</f>
        <v>#N/A</v>
      </c>
      <c r="U247" s="153" t="e">
        <f>Tabla1[[#This Row],[Existencia
dd/mm/aaaa2]]+#REF!</f>
        <v>#N/A</v>
      </c>
    </row>
    <row r="248" spans="1:21" s="69" customFormat="1" ht="14.45" hidden="1" customHeight="1" x14ac:dyDescent="0.25">
      <c r="A248" s="99" t="s">
        <v>613</v>
      </c>
      <c r="B248" s="94" t="s">
        <v>196</v>
      </c>
      <c r="C248" s="91" t="s">
        <v>739</v>
      </c>
      <c r="D248" s="91" t="s">
        <v>32</v>
      </c>
      <c r="E248" s="213">
        <v>0</v>
      </c>
      <c r="F248" s="127">
        <v>0</v>
      </c>
      <c r="G248" s="125">
        <f>Tabla1[[#This Row],[Precio U. Costo]]*1.05</f>
        <v>0</v>
      </c>
      <c r="H248" s="125">
        <f>Tabla1[[#This Row],[Precio U. Costo]]*1.08</f>
        <v>0</v>
      </c>
      <c r="I248" s="125">
        <f>Tabla1[[#This Row],[Precio U. Costo]]*1.1</f>
        <v>0</v>
      </c>
      <c r="J248" s="125">
        <f>Tabla1[[#This Row],[Precio U. Costo]]*1.15</f>
        <v>0</v>
      </c>
      <c r="K248" s="125">
        <f>Tabla1[[#This Row],[Precio U. Costo]]*1.2</f>
        <v>0</v>
      </c>
      <c r="L248" s="125">
        <f>Tabla1[[#This Row],[Precio U. Costo]]*1.25</f>
        <v>0</v>
      </c>
      <c r="M248" s="92">
        <f>Tabla1[[#This Row],[Precio U. Costo]]*1.3</f>
        <v>0</v>
      </c>
      <c r="N248" s="92">
        <f>Tabla1[[#This Row],[Precio U. Costo]]*1.35</f>
        <v>0</v>
      </c>
      <c r="O248" s="92">
        <f>Tabla1[[#This Row],[Precio U. Costo]]*1.4</f>
        <v>0</v>
      </c>
      <c r="P248" s="92">
        <f>Tabla1[[#This Row],[Precio U. Costo]]*1.45</f>
        <v>0</v>
      </c>
      <c r="Q248" s="125">
        <f>Tabla1[[#This Row],[Precio U. Costo]]*1.5</f>
        <v>0</v>
      </c>
      <c r="R248" s="100" t="e">
        <f>VLOOKUP(Tabla1[[#This Row],[Item]],Tabla13[],6,)</f>
        <v>#N/A</v>
      </c>
      <c r="S248" s="93" t="e">
        <f>Tabla1[[#This Row],[Cantidad en Existencia registradas]]-Tabla1[[#This Row],[Cantidad vendida
dd/mm/aaaa]]</f>
        <v>#N/A</v>
      </c>
      <c r="T248" s="93" t="e">
        <f>Tabla1[[#This Row],[Cantidad vendida
dd/mm/aaaa]]+#REF!</f>
        <v>#N/A</v>
      </c>
      <c r="U248" s="93" t="e">
        <f>Tabla1[[#This Row],[Existencia
dd/mm/aaaa2]]+#REF!</f>
        <v>#N/A</v>
      </c>
    </row>
    <row r="249" spans="1:21" s="69" customFormat="1" ht="14.45" hidden="1" customHeight="1" x14ac:dyDescent="0.25">
      <c r="A249" s="99" t="s">
        <v>612</v>
      </c>
      <c r="B249" s="94" t="s">
        <v>196</v>
      </c>
      <c r="C249" s="91" t="s">
        <v>738</v>
      </c>
      <c r="D249" s="91" t="s">
        <v>32</v>
      </c>
      <c r="E249" s="213">
        <v>0</v>
      </c>
      <c r="F249" s="127">
        <v>0</v>
      </c>
      <c r="G249" s="125">
        <f>Tabla1[[#This Row],[Precio U. Costo]]*1.05</f>
        <v>0</v>
      </c>
      <c r="H249" s="125">
        <f>Tabla1[[#This Row],[Precio U. Costo]]*1.08</f>
        <v>0</v>
      </c>
      <c r="I249" s="125">
        <f>Tabla1[[#This Row],[Precio U. Costo]]*1.1</f>
        <v>0</v>
      </c>
      <c r="J249" s="125">
        <f>Tabla1[[#This Row],[Precio U. Costo]]*1.15</f>
        <v>0</v>
      </c>
      <c r="K249" s="125">
        <f>Tabla1[[#This Row],[Precio U. Costo]]*1.2</f>
        <v>0</v>
      </c>
      <c r="L249" s="125">
        <f>Tabla1[[#This Row],[Precio U. Costo]]*1.25</f>
        <v>0</v>
      </c>
      <c r="M249" s="92">
        <f>Tabla1[[#This Row],[Precio U. Costo]]*1.3</f>
        <v>0</v>
      </c>
      <c r="N249" s="92">
        <f>Tabla1[[#This Row],[Precio U. Costo]]*1.35</f>
        <v>0</v>
      </c>
      <c r="O249" s="92">
        <f>Tabla1[[#This Row],[Precio U. Costo]]*1.4</f>
        <v>0</v>
      </c>
      <c r="P249" s="92">
        <f>Tabla1[[#This Row],[Precio U. Costo]]*1.45</f>
        <v>0</v>
      </c>
      <c r="Q249" s="125">
        <f>Tabla1[[#This Row],[Precio U. Costo]]*1.5</f>
        <v>0</v>
      </c>
      <c r="R249" s="100" t="e">
        <f>VLOOKUP(Tabla1[[#This Row],[Item]],Tabla13[],6,)</f>
        <v>#N/A</v>
      </c>
      <c r="S249" s="93" t="e">
        <f>Tabla1[[#This Row],[Cantidad en Existencia registradas]]-Tabla1[[#This Row],[Cantidad vendida
dd/mm/aaaa]]</f>
        <v>#N/A</v>
      </c>
      <c r="T249" s="93" t="e">
        <f>Tabla1[[#This Row],[Cantidad vendida
dd/mm/aaaa]]+#REF!</f>
        <v>#N/A</v>
      </c>
      <c r="U249" s="93" t="e">
        <f>Tabla1[[#This Row],[Existencia
dd/mm/aaaa2]]+#REF!</f>
        <v>#N/A</v>
      </c>
    </row>
    <row r="250" spans="1:21" s="69" customFormat="1" ht="14.45" hidden="1" customHeight="1" x14ac:dyDescent="0.25">
      <c r="A250" s="99" t="s">
        <v>712</v>
      </c>
      <c r="B250" s="94" t="s">
        <v>186</v>
      </c>
      <c r="C250" s="91" t="s">
        <v>280</v>
      </c>
      <c r="D250" s="91" t="s">
        <v>32</v>
      </c>
      <c r="E250" s="212">
        <v>0</v>
      </c>
      <c r="F250" s="127">
        <v>12</v>
      </c>
      <c r="G250" s="92">
        <f>Tabla1[[#This Row],[Precio U. Costo]]*1.05</f>
        <v>12.600000000000001</v>
      </c>
      <c r="H250" s="92">
        <f>Tabla1[[#This Row],[Precio U. Costo]]*1.08</f>
        <v>12.96</v>
      </c>
      <c r="I250" s="92">
        <f>Tabla1[[#This Row],[Precio U. Costo]]*1.1</f>
        <v>13.200000000000001</v>
      </c>
      <c r="J250" s="92">
        <f>Tabla1[[#This Row],[Precio U. Costo]]*1.15</f>
        <v>13.799999999999999</v>
      </c>
      <c r="K250" s="92">
        <f>Tabla1[[#This Row],[Precio U. Costo]]*1.2</f>
        <v>14.399999999999999</v>
      </c>
      <c r="L250" s="92">
        <f>Tabla1[[#This Row],[Precio U. Costo]]*1.25</f>
        <v>15</v>
      </c>
      <c r="M250" s="92">
        <f>Tabla1[[#This Row],[Precio U. Costo]]*1.3</f>
        <v>15.600000000000001</v>
      </c>
      <c r="N250" s="92">
        <f>Tabla1[[#This Row],[Precio U. Costo]]*1.35</f>
        <v>16.200000000000003</v>
      </c>
      <c r="O250" s="92">
        <f>Tabla1[[#This Row],[Precio U. Costo]]*1.4</f>
        <v>16.799999999999997</v>
      </c>
      <c r="P250" s="92">
        <f>Tabla1[[#This Row],[Precio U. Costo]]*1.45</f>
        <v>17.399999999999999</v>
      </c>
      <c r="Q250" s="92">
        <f>Tabla1[[#This Row],[Precio U. Costo]]*1.5</f>
        <v>18</v>
      </c>
      <c r="R250" s="100" t="e">
        <f>VLOOKUP(Tabla1[[#This Row],[Item]],Tabla13[],6,)</f>
        <v>#N/A</v>
      </c>
      <c r="S250" s="93" t="e">
        <f>Tabla1[[#This Row],[Cantidad en Existencia registradas]]-Tabla1[[#This Row],[Cantidad vendida
dd/mm/aaaa]]</f>
        <v>#N/A</v>
      </c>
      <c r="T250" s="93" t="e">
        <f>Tabla1[[#This Row],[Cantidad vendida
dd/mm/aaaa]]+#REF!</f>
        <v>#N/A</v>
      </c>
      <c r="U250" s="93" t="e">
        <f>Tabla1[[#This Row],[Existencia
dd/mm/aaaa2]]+#REF!</f>
        <v>#N/A</v>
      </c>
    </row>
    <row r="251" spans="1:21" s="69" customFormat="1" ht="14.45" hidden="1" customHeight="1" x14ac:dyDescent="0.25">
      <c r="A251" s="99" t="s">
        <v>710</v>
      </c>
      <c r="B251" s="94" t="s">
        <v>186</v>
      </c>
      <c r="C251" s="91" t="s">
        <v>278</v>
      </c>
      <c r="D251" s="91" t="s">
        <v>32</v>
      </c>
      <c r="E251" s="212">
        <v>0</v>
      </c>
      <c r="F251" s="127">
        <f>7*1.3</f>
        <v>9.1</v>
      </c>
      <c r="G251" s="92">
        <f>Tabla1[[#This Row],[Precio U. Costo]]*1.05</f>
        <v>9.5549999999999997</v>
      </c>
      <c r="H251" s="92">
        <f>Tabla1[[#This Row],[Precio U. Costo]]*1.08</f>
        <v>9.8279999999999994</v>
      </c>
      <c r="I251" s="92">
        <f>Tabla1[[#This Row],[Precio U. Costo]]*1.1</f>
        <v>10.01</v>
      </c>
      <c r="J251" s="92">
        <f>Tabla1[[#This Row],[Precio U. Costo]]*1.15</f>
        <v>10.464999999999998</v>
      </c>
      <c r="K251" s="92">
        <f>Tabla1[[#This Row],[Precio U. Costo]]*1.2</f>
        <v>10.92</v>
      </c>
      <c r="L251" s="92">
        <f>Tabla1[[#This Row],[Precio U. Costo]]*1.25</f>
        <v>11.375</v>
      </c>
      <c r="M251" s="92">
        <f>Tabla1[[#This Row],[Precio U. Costo]]*1.3</f>
        <v>11.83</v>
      </c>
      <c r="N251" s="92">
        <f>Tabla1[[#This Row],[Precio U. Costo]]*1.35</f>
        <v>12.285</v>
      </c>
      <c r="O251" s="92">
        <f>Tabla1[[#This Row],[Precio U. Costo]]*1.4</f>
        <v>12.739999999999998</v>
      </c>
      <c r="P251" s="92">
        <f>Tabla1[[#This Row],[Precio U. Costo]]*1.45</f>
        <v>13.194999999999999</v>
      </c>
      <c r="Q251" s="92">
        <f>Tabla1[[#This Row],[Precio U. Costo]]*1.5</f>
        <v>13.649999999999999</v>
      </c>
      <c r="R251" s="100" t="e">
        <f>VLOOKUP(Tabla1[[#This Row],[Item]],Tabla13[],6,)</f>
        <v>#N/A</v>
      </c>
      <c r="S251" s="93" t="e">
        <f>Tabla1[[#This Row],[Cantidad en Existencia registradas]]-Tabla1[[#This Row],[Cantidad vendida
dd/mm/aaaa]]</f>
        <v>#N/A</v>
      </c>
      <c r="T251" s="93" t="e">
        <f>Tabla1[[#This Row],[Cantidad vendida
dd/mm/aaaa]]+#REF!</f>
        <v>#N/A</v>
      </c>
      <c r="U251" s="93" t="e">
        <f>Tabla1[[#This Row],[Existencia
dd/mm/aaaa2]]+#REF!</f>
        <v>#N/A</v>
      </c>
    </row>
    <row r="252" spans="1:21" s="69" customFormat="1" ht="14.45" hidden="1" customHeight="1" x14ac:dyDescent="0.25">
      <c r="A252" s="99" t="s">
        <v>708</v>
      </c>
      <c r="B252" s="94" t="s">
        <v>186</v>
      </c>
      <c r="C252" s="91" t="s">
        <v>1020</v>
      </c>
      <c r="D252" s="91" t="s">
        <v>32</v>
      </c>
      <c r="E252" s="241">
        <v>310</v>
      </c>
      <c r="F252" s="127">
        <f>7*1.2</f>
        <v>8.4</v>
      </c>
      <c r="G252" s="92">
        <f>Tabla1[[#This Row],[Precio U. Costo]]*1.05</f>
        <v>8.82</v>
      </c>
      <c r="H252" s="92">
        <f>Tabla1[[#This Row],[Precio U. Costo]]*1.08</f>
        <v>9.072000000000001</v>
      </c>
      <c r="I252" s="92">
        <f>Tabla1[[#This Row],[Precio U. Costo]]*1.1</f>
        <v>9.240000000000002</v>
      </c>
      <c r="J252" s="92">
        <f>Tabla1[[#This Row],[Precio U. Costo]]*1.15</f>
        <v>9.66</v>
      </c>
      <c r="K252" s="92">
        <f>Tabla1[[#This Row],[Precio U. Costo]]*1.2</f>
        <v>10.08</v>
      </c>
      <c r="L252" s="92">
        <f>Tabla1[[#This Row],[Precio U. Costo]]*1.25</f>
        <v>10.5</v>
      </c>
      <c r="M252" s="92">
        <f>Tabla1[[#This Row],[Precio U. Costo]]*1.3</f>
        <v>10.920000000000002</v>
      </c>
      <c r="N252" s="92">
        <f>Tabla1[[#This Row],[Precio U. Costo]]*1.35</f>
        <v>11.340000000000002</v>
      </c>
      <c r="O252" s="92">
        <f>Tabla1[[#This Row],[Precio U. Costo]]*1.4</f>
        <v>11.76</v>
      </c>
      <c r="P252" s="92">
        <f>Tabla1[[#This Row],[Precio U. Costo]]*1.45</f>
        <v>12.18</v>
      </c>
      <c r="Q252" s="92">
        <f>Tabla1[[#This Row],[Precio U. Costo]]*1.5</f>
        <v>12.600000000000001</v>
      </c>
      <c r="R252" s="100" t="e">
        <f>VLOOKUP(Tabla1[[#This Row],[Item]],Tabla13[],6,)</f>
        <v>#N/A</v>
      </c>
      <c r="S252" s="93" t="e">
        <f>Tabla1[[#This Row],[Cantidad en Existencia registradas]]-Tabla1[[#This Row],[Cantidad vendida
dd/mm/aaaa]]</f>
        <v>#N/A</v>
      </c>
      <c r="T252" s="93" t="e">
        <f>Tabla1[[#This Row],[Cantidad vendida
dd/mm/aaaa]]+#REF!</f>
        <v>#N/A</v>
      </c>
      <c r="U252" s="93" t="e">
        <f>Tabla1[[#This Row],[Existencia
dd/mm/aaaa2]]+#REF!</f>
        <v>#N/A</v>
      </c>
    </row>
    <row r="253" spans="1:21" s="69" customFormat="1" ht="14.45" hidden="1" customHeight="1" x14ac:dyDescent="0.25">
      <c r="A253" s="99" t="s">
        <v>705</v>
      </c>
      <c r="B253" s="94" t="s">
        <v>186</v>
      </c>
      <c r="C253" s="91" t="s">
        <v>832</v>
      </c>
      <c r="D253" s="91" t="s">
        <v>32</v>
      </c>
      <c r="E253" s="241">
        <v>413</v>
      </c>
      <c r="F253" s="127">
        <v>8.82</v>
      </c>
      <c r="G253" s="92">
        <f>Tabla1[[#This Row],[Precio U. Costo]]*1.05</f>
        <v>9.261000000000001</v>
      </c>
      <c r="H253" s="92">
        <f>Tabla1[[#This Row],[Precio U. Costo]]*1.08</f>
        <v>9.5256000000000007</v>
      </c>
      <c r="I253" s="92">
        <f>Tabla1[[#This Row],[Precio U. Costo]]*1.1</f>
        <v>9.7020000000000017</v>
      </c>
      <c r="J253" s="92">
        <f>Tabla1[[#This Row],[Precio U. Costo]]*1.15</f>
        <v>10.142999999999999</v>
      </c>
      <c r="K253" s="92">
        <f>Tabla1[[#This Row],[Precio U. Costo]]*1.2</f>
        <v>10.584</v>
      </c>
      <c r="L253" s="92">
        <f>Tabla1[[#This Row],[Precio U. Costo]]*1.25</f>
        <v>11.025</v>
      </c>
      <c r="M253" s="92">
        <f>Tabla1[[#This Row],[Precio U. Costo]]*1.3</f>
        <v>11.466000000000001</v>
      </c>
      <c r="N253" s="92">
        <f>Tabla1[[#This Row],[Precio U. Costo]]*1.35</f>
        <v>11.907000000000002</v>
      </c>
      <c r="O253" s="92">
        <f>Tabla1[[#This Row],[Precio U. Costo]]*1.4</f>
        <v>12.347999999999999</v>
      </c>
      <c r="P253" s="92">
        <f>Tabla1[[#This Row],[Precio U. Costo]]*1.45</f>
        <v>12.789</v>
      </c>
      <c r="Q253" s="92">
        <f>Tabla1[[#This Row],[Precio U. Costo]]*1.5</f>
        <v>13.23</v>
      </c>
      <c r="R253" s="100" t="e">
        <f>VLOOKUP(Tabla1[[#This Row],[Item]],Tabla13[],6,)</f>
        <v>#N/A</v>
      </c>
      <c r="S253" s="93" t="e">
        <f>Tabla1[[#This Row],[Cantidad en Existencia registradas]]-Tabla1[[#This Row],[Cantidad vendida
dd/mm/aaaa]]</f>
        <v>#N/A</v>
      </c>
      <c r="T253" s="93" t="e">
        <f>Tabla1[[#This Row],[Cantidad vendida
dd/mm/aaaa]]+#REF!</f>
        <v>#N/A</v>
      </c>
      <c r="U253" s="93" t="e">
        <f>Tabla1[[#This Row],[Existencia
dd/mm/aaaa2]]+#REF!</f>
        <v>#N/A</v>
      </c>
    </row>
    <row r="254" spans="1:21" s="69" customFormat="1" ht="14.45" hidden="1" customHeight="1" x14ac:dyDescent="0.25">
      <c r="A254" s="99" t="s">
        <v>704</v>
      </c>
      <c r="B254" s="94" t="s">
        <v>186</v>
      </c>
      <c r="C254" s="91" t="s">
        <v>960</v>
      </c>
      <c r="D254" s="91" t="s">
        <v>32</v>
      </c>
      <c r="E254" s="232">
        <v>0</v>
      </c>
      <c r="F254" s="127">
        <f>1</f>
        <v>1</v>
      </c>
      <c r="G254" s="92">
        <f>Tabla1[[#This Row],[Precio U. Costo]]*1.05</f>
        <v>1.05</v>
      </c>
      <c r="H254" s="92">
        <f>Tabla1[[#This Row],[Precio U. Costo]]*1.08</f>
        <v>1.08</v>
      </c>
      <c r="I254" s="92">
        <f>Tabla1[[#This Row],[Precio U. Costo]]*1.1</f>
        <v>1.1000000000000001</v>
      </c>
      <c r="J254" s="92">
        <f>Tabla1[[#This Row],[Precio U. Costo]]*1.15</f>
        <v>1.1499999999999999</v>
      </c>
      <c r="K254" s="92">
        <f>Tabla1[[#This Row],[Precio U. Costo]]*1.2</f>
        <v>1.2</v>
      </c>
      <c r="L254" s="92">
        <f>Tabla1[[#This Row],[Precio U. Costo]]*1.25</f>
        <v>1.25</v>
      </c>
      <c r="M254" s="92">
        <f>Tabla1[[#This Row],[Precio U. Costo]]*1.3</f>
        <v>1.3</v>
      </c>
      <c r="N254" s="92">
        <f>Tabla1[[#This Row],[Precio U. Costo]]*1.35</f>
        <v>1.35</v>
      </c>
      <c r="O254" s="92">
        <f>Tabla1[[#This Row],[Precio U. Costo]]*1.4</f>
        <v>1.4</v>
      </c>
      <c r="P254" s="92">
        <f>Tabla1[[#This Row],[Precio U. Costo]]*1.45</f>
        <v>1.45</v>
      </c>
      <c r="Q254" s="92">
        <f>Tabla1[[#This Row],[Precio U. Costo]]*1.5</f>
        <v>1.5</v>
      </c>
      <c r="R254" s="100" t="e">
        <f>VLOOKUP(Tabla1[[#This Row],[Item]],Tabla13[],6,)</f>
        <v>#N/A</v>
      </c>
      <c r="S254" s="93" t="e">
        <f>Tabla1[[#This Row],[Cantidad en Existencia registradas]]-Tabla1[[#This Row],[Cantidad vendida
dd/mm/aaaa]]</f>
        <v>#N/A</v>
      </c>
      <c r="T254" s="93" t="e">
        <f>Tabla1[[#This Row],[Cantidad vendida
dd/mm/aaaa]]+#REF!</f>
        <v>#N/A</v>
      </c>
      <c r="U254" s="93" t="e">
        <f>Tabla1[[#This Row],[Existencia
dd/mm/aaaa2]]+#REF!</f>
        <v>#N/A</v>
      </c>
    </row>
    <row r="255" spans="1:21" s="69" customFormat="1" ht="14.45" hidden="1" customHeight="1" x14ac:dyDescent="0.25">
      <c r="A255" s="99" t="s">
        <v>703</v>
      </c>
      <c r="B255" s="94" t="s">
        <v>186</v>
      </c>
      <c r="C255" s="91" t="s">
        <v>804</v>
      </c>
      <c r="D255" s="91" t="s">
        <v>32</v>
      </c>
      <c r="E255" s="222">
        <v>151</v>
      </c>
      <c r="F255" s="127">
        <v>0.75</v>
      </c>
      <c r="G255" s="92">
        <f>Tabla1[[#This Row],[Precio U. Costo]]*1.05</f>
        <v>0.78750000000000009</v>
      </c>
      <c r="H255" s="92">
        <f>Tabla1[[#This Row],[Precio U. Costo]]*1.08</f>
        <v>0.81</v>
      </c>
      <c r="I255" s="92">
        <f>Tabla1[[#This Row],[Precio U. Costo]]*1.1</f>
        <v>0.82500000000000007</v>
      </c>
      <c r="J255" s="92">
        <f>Tabla1[[#This Row],[Precio U. Costo]]*1.15</f>
        <v>0.86249999999999993</v>
      </c>
      <c r="K255" s="92">
        <f>Tabla1[[#This Row],[Precio U. Costo]]*1.2</f>
        <v>0.89999999999999991</v>
      </c>
      <c r="L255" s="92">
        <f>Tabla1[[#This Row],[Precio U. Costo]]*1.25</f>
        <v>0.9375</v>
      </c>
      <c r="M255" s="92">
        <f>Tabla1[[#This Row],[Precio U. Costo]]*1.3</f>
        <v>0.97500000000000009</v>
      </c>
      <c r="N255" s="92">
        <f>Tabla1[[#This Row],[Precio U. Costo]]*1.35</f>
        <v>1.0125000000000002</v>
      </c>
      <c r="O255" s="92">
        <f>Tabla1[[#This Row],[Precio U. Costo]]*1.4</f>
        <v>1.0499999999999998</v>
      </c>
      <c r="P255" s="92">
        <f>Tabla1[[#This Row],[Precio U. Costo]]*1.45</f>
        <v>1.0874999999999999</v>
      </c>
      <c r="Q255" s="92">
        <f>Tabla1[[#This Row],[Precio U. Costo]]*1.5</f>
        <v>1.125</v>
      </c>
      <c r="R255" s="100" t="e">
        <f>VLOOKUP(Tabla1[[#This Row],[Item]],Tabla13[],6,)</f>
        <v>#N/A</v>
      </c>
      <c r="S255" s="93" t="e">
        <f>Tabla1[[#This Row],[Cantidad en Existencia registradas]]-Tabla1[[#This Row],[Cantidad vendida
dd/mm/aaaa]]</f>
        <v>#N/A</v>
      </c>
      <c r="T255" s="93" t="e">
        <f>Tabla1[[#This Row],[Cantidad vendida
dd/mm/aaaa]]+#REF!</f>
        <v>#N/A</v>
      </c>
      <c r="U255" s="93" t="e">
        <f>Tabla1[[#This Row],[Existencia
dd/mm/aaaa2]]+#REF!</f>
        <v>#N/A</v>
      </c>
    </row>
    <row r="256" spans="1:21" s="69" customFormat="1" ht="14.45" hidden="1" customHeight="1" x14ac:dyDescent="0.25">
      <c r="A256" s="99" t="s">
        <v>700</v>
      </c>
      <c r="B256" s="94" t="s">
        <v>186</v>
      </c>
      <c r="C256" s="91" t="s">
        <v>837</v>
      </c>
      <c r="D256" s="91" t="s">
        <v>32</v>
      </c>
      <c r="E256" s="212">
        <v>183</v>
      </c>
      <c r="F256" s="127">
        <f>30*1.2</f>
        <v>36</v>
      </c>
      <c r="G256" s="92">
        <f>Tabla1[[#This Row],[Precio U. Costo]]*1.05</f>
        <v>37.800000000000004</v>
      </c>
      <c r="H256" s="92">
        <f>Tabla1[[#This Row],[Precio U. Costo]]*1.08</f>
        <v>38.880000000000003</v>
      </c>
      <c r="I256" s="92">
        <f>Tabla1[[#This Row],[Precio U. Costo]]*1.1</f>
        <v>39.6</v>
      </c>
      <c r="J256" s="92">
        <f>Tabla1[[#This Row],[Precio U. Costo]]*1.15</f>
        <v>41.4</v>
      </c>
      <c r="K256" s="92">
        <f>Tabla1[[#This Row],[Precio U. Costo]]*1.2</f>
        <v>43.199999999999996</v>
      </c>
      <c r="L256" s="92">
        <f>Tabla1[[#This Row],[Precio U. Costo]]*1.25</f>
        <v>45</v>
      </c>
      <c r="M256" s="92">
        <f>Tabla1[[#This Row],[Precio U. Costo]]*1.3</f>
        <v>46.800000000000004</v>
      </c>
      <c r="N256" s="92">
        <f>Tabla1[[#This Row],[Precio U. Costo]]*1.35</f>
        <v>48.6</v>
      </c>
      <c r="O256" s="92">
        <f>Tabla1[[#This Row],[Precio U. Costo]]*1.4</f>
        <v>50.4</v>
      </c>
      <c r="P256" s="92">
        <f>Tabla1[[#This Row],[Precio U. Costo]]*1.45</f>
        <v>52.199999999999996</v>
      </c>
      <c r="Q256" s="92">
        <f>Tabla1[[#This Row],[Precio U. Costo]]*1.5</f>
        <v>54</v>
      </c>
      <c r="R256" s="100" t="e">
        <f>VLOOKUP(Tabla1[[#This Row],[Item]],Tabla13[],6,)</f>
        <v>#N/A</v>
      </c>
      <c r="S256" s="93" t="e">
        <f>Tabla1[[#This Row],[Cantidad en Existencia registradas]]-Tabla1[[#This Row],[Cantidad vendida
dd/mm/aaaa]]</f>
        <v>#N/A</v>
      </c>
      <c r="T256" s="93" t="e">
        <f>Tabla1[[#This Row],[Cantidad vendida
dd/mm/aaaa]]+#REF!</f>
        <v>#N/A</v>
      </c>
      <c r="U256" s="93" t="e">
        <f>Tabla1[[#This Row],[Existencia
dd/mm/aaaa2]]+#REF!</f>
        <v>#N/A</v>
      </c>
    </row>
    <row r="257" spans="1:21" s="69" customFormat="1" ht="14.45" hidden="1" customHeight="1" x14ac:dyDescent="0.25">
      <c r="A257" s="99" t="s">
        <v>702</v>
      </c>
      <c r="B257" s="94" t="s">
        <v>186</v>
      </c>
      <c r="C257" s="91" t="s">
        <v>953</v>
      </c>
      <c r="D257" s="91" t="s">
        <v>32</v>
      </c>
      <c r="E257" s="212">
        <v>780</v>
      </c>
      <c r="F257" s="127">
        <v>7.5</v>
      </c>
      <c r="G257" s="92">
        <f>Tabla1[[#This Row],[Precio U. Costo]]*1.05</f>
        <v>7.875</v>
      </c>
      <c r="H257" s="92">
        <f>Tabla1[[#This Row],[Precio U. Costo]]*1.08</f>
        <v>8.1000000000000014</v>
      </c>
      <c r="I257" s="92">
        <f>Tabla1[[#This Row],[Precio U. Costo]]*1.1</f>
        <v>8.25</v>
      </c>
      <c r="J257" s="92">
        <f>Tabla1[[#This Row],[Precio U. Costo]]*1.15</f>
        <v>8.625</v>
      </c>
      <c r="K257" s="92">
        <f>Tabla1[[#This Row],[Precio U. Costo]]*1.2</f>
        <v>9</v>
      </c>
      <c r="L257" s="92">
        <f>Tabla1[[#This Row],[Precio U. Costo]]*1.25</f>
        <v>9.375</v>
      </c>
      <c r="M257" s="92">
        <f>Tabla1[[#This Row],[Precio U. Costo]]*1.3</f>
        <v>9.75</v>
      </c>
      <c r="N257" s="92">
        <f>Tabla1[[#This Row],[Precio U. Costo]]*1.35</f>
        <v>10.125</v>
      </c>
      <c r="O257" s="92">
        <f>Tabla1[[#This Row],[Precio U. Costo]]*1.4</f>
        <v>10.5</v>
      </c>
      <c r="P257" s="92">
        <f>Tabla1[[#This Row],[Precio U. Costo]]*1.45</f>
        <v>10.875</v>
      </c>
      <c r="Q257" s="92">
        <f>Tabla1[[#This Row],[Precio U. Costo]]*1.5</f>
        <v>11.25</v>
      </c>
      <c r="R257" s="100" t="e">
        <f>VLOOKUP(Tabla1[[#This Row],[Item]],Tabla13[],6,)</f>
        <v>#N/A</v>
      </c>
      <c r="S257" s="93" t="e">
        <f>Tabla1[[#This Row],[Cantidad en Existencia registradas]]-Tabla1[[#This Row],[Cantidad vendida
dd/mm/aaaa]]</f>
        <v>#N/A</v>
      </c>
      <c r="T257" s="93" t="e">
        <f>Tabla1[[#This Row],[Cantidad vendida
dd/mm/aaaa]]+#REF!</f>
        <v>#N/A</v>
      </c>
      <c r="U257" s="93" t="e">
        <f>Tabla1[[#This Row],[Existencia
dd/mm/aaaa2]]+#REF!</f>
        <v>#N/A</v>
      </c>
    </row>
    <row r="258" spans="1:21" s="69" customFormat="1" ht="14.45" hidden="1" customHeight="1" x14ac:dyDescent="0.25">
      <c r="A258" s="99" t="s">
        <v>701</v>
      </c>
      <c r="B258" s="94" t="s">
        <v>186</v>
      </c>
      <c r="C258" s="91" t="s">
        <v>952</v>
      </c>
      <c r="D258" s="91" t="s">
        <v>32</v>
      </c>
      <c r="E258" s="241">
        <v>3112</v>
      </c>
      <c r="F258" s="127">
        <v>7.5</v>
      </c>
      <c r="G258" s="92">
        <f>Tabla1[[#This Row],[Precio U. Costo]]*1.05</f>
        <v>7.875</v>
      </c>
      <c r="H258" s="92">
        <f>Tabla1[[#This Row],[Precio U. Costo]]*1.08</f>
        <v>8.1000000000000014</v>
      </c>
      <c r="I258" s="92">
        <f>Tabla1[[#This Row],[Precio U. Costo]]*1.1</f>
        <v>8.25</v>
      </c>
      <c r="J258" s="92">
        <f>Tabla1[[#This Row],[Precio U. Costo]]*1.15</f>
        <v>8.625</v>
      </c>
      <c r="K258" s="92">
        <f>Tabla1[[#This Row],[Precio U. Costo]]*1.2</f>
        <v>9</v>
      </c>
      <c r="L258" s="92">
        <f>Tabla1[[#This Row],[Precio U. Costo]]*1.25</f>
        <v>9.375</v>
      </c>
      <c r="M258" s="92">
        <f>Tabla1[[#This Row],[Precio U. Costo]]*1.3</f>
        <v>9.75</v>
      </c>
      <c r="N258" s="92">
        <f>Tabla1[[#This Row],[Precio U. Costo]]*1.35</f>
        <v>10.125</v>
      </c>
      <c r="O258" s="92">
        <f>Tabla1[[#This Row],[Precio U. Costo]]*1.4</f>
        <v>10.5</v>
      </c>
      <c r="P258" s="92">
        <f>Tabla1[[#This Row],[Precio U. Costo]]*1.45</f>
        <v>10.875</v>
      </c>
      <c r="Q258" s="92">
        <f>Tabla1[[#This Row],[Precio U. Costo]]*1.5</f>
        <v>11.25</v>
      </c>
      <c r="R258" s="100" t="e">
        <f>VLOOKUP(Tabla1[[#This Row],[Item]],Tabla13[],6,)</f>
        <v>#N/A</v>
      </c>
      <c r="S258" s="93" t="e">
        <f>Tabla1[[#This Row],[Cantidad en Existencia registradas]]-Tabla1[[#This Row],[Cantidad vendida
dd/mm/aaaa]]</f>
        <v>#N/A</v>
      </c>
      <c r="T258" s="93" t="e">
        <f>Tabla1[[#This Row],[Cantidad vendida
dd/mm/aaaa]]+#REF!</f>
        <v>#N/A</v>
      </c>
      <c r="U258" s="93" t="e">
        <f>Tabla1[[#This Row],[Existencia
dd/mm/aaaa2]]+#REF!</f>
        <v>#N/A</v>
      </c>
    </row>
    <row r="259" spans="1:21" s="69" customFormat="1" ht="14.45" hidden="1" customHeight="1" x14ac:dyDescent="0.25">
      <c r="A259" s="99" t="s">
        <v>699</v>
      </c>
      <c r="B259" s="94" t="s">
        <v>186</v>
      </c>
      <c r="C259" s="91" t="s">
        <v>764</v>
      </c>
      <c r="D259" s="91" t="s">
        <v>32</v>
      </c>
      <c r="E259" s="212">
        <v>16</v>
      </c>
      <c r="F259" s="234">
        <v>14.7</v>
      </c>
      <c r="G259" s="92">
        <f>Tabla1[[#This Row],[Precio U. Costo]]*1.05</f>
        <v>15.435</v>
      </c>
      <c r="H259" s="92">
        <f>Tabla1[[#This Row],[Precio U. Costo]]*1.08</f>
        <v>15.875999999999999</v>
      </c>
      <c r="I259" s="92">
        <f>Tabla1[[#This Row],[Precio U. Costo]]*1.1</f>
        <v>16.170000000000002</v>
      </c>
      <c r="J259" s="92">
        <f>Tabla1[[#This Row],[Precio U. Costo]]*1.15</f>
        <v>16.904999999999998</v>
      </c>
      <c r="K259" s="92">
        <f>Tabla1[[#This Row],[Precio U. Costo]]*1.2</f>
        <v>17.639999999999997</v>
      </c>
      <c r="L259" s="92">
        <f>Tabla1[[#This Row],[Precio U. Costo]]*1.25</f>
        <v>18.375</v>
      </c>
      <c r="M259" s="92">
        <f>Tabla1[[#This Row],[Precio U. Costo]]*1.3</f>
        <v>19.11</v>
      </c>
      <c r="N259" s="92">
        <f>Tabla1[[#This Row],[Precio U. Costo]]*1.35</f>
        <v>19.844999999999999</v>
      </c>
      <c r="O259" s="92">
        <f>Tabla1[[#This Row],[Precio U. Costo]]*1.4</f>
        <v>20.58</v>
      </c>
      <c r="P259" s="92">
        <f>Tabla1[[#This Row],[Precio U. Costo]]*1.45</f>
        <v>21.314999999999998</v>
      </c>
      <c r="Q259" s="92">
        <f>Tabla1[[#This Row],[Precio U. Costo]]*1.5</f>
        <v>22.049999999999997</v>
      </c>
      <c r="R259" s="100" t="e">
        <f>VLOOKUP(Tabla1[[#This Row],[Item]],Tabla13[],6,)</f>
        <v>#N/A</v>
      </c>
      <c r="S259" s="93" t="e">
        <f>Tabla1[[#This Row],[Cantidad en Existencia registradas]]-Tabla1[[#This Row],[Cantidad vendida
dd/mm/aaaa]]</f>
        <v>#N/A</v>
      </c>
      <c r="T259" s="93" t="e">
        <f>Tabla1[[#This Row],[Cantidad vendida
dd/mm/aaaa]]+#REF!</f>
        <v>#N/A</v>
      </c>
      <c r="U259" s="93" t="e">
        <f>Tabla1[[#This Row],[Existencia
dd/mm/aaaa2]]+#REF!</f>
        <v>#N/A</v>
      </c>
    </row>
    <row r="260" spans="1:21" s="69" customFormat="1" ht="14.45" hidden="1" customHeight="1" x14ac:dyDescent="0.25">
      <c r="A260" s="99" t="s">
        <v>698</v>
      </c>
      <c r="B260" s="94" t="s">
        <v>186</v>
      </c>
      <c r="C260" s="91" t="s">
        <v>1038</v>
      </c>
      <c r="D260" s="91" t="s">
        <v>32</v>
      </c>
      <c r="E260" s="241">
        <v>545</v>
      </c>
      <c r="F260" s="234">
        <v>14.7</v>
      </c>
      <c r="G260" s="92">
        <f>Tabla1[[#This Row],[Precio U. Costo]]*1.05</f>
        <v>15.435</v>
      </c>
      <c r="H260" s="92">
        <f>Tabla1[[#This Row],[Precio U. Costo]]*1.08</f>
        <v>15.875999999999999</v>
      </c>
      <c r="I260" s="92">
        <f>Tabla1[[#This Row],[Precio U. Costo]]*1.1</f>
        <v>16.170000000000002</v>
      </c>
      <c r="J260" s="92">
        <f>Tabla1[[#This Row],[Precio U. Costo]]*1.15</f>
        <v>16.904999999999998</v>
      </c>
      <c r="K260" s="92">
        <f>Tabla1[[#This Row],[Precio U. Costo]]*1.2</f>
        <v>17.639999999999997</v>
      </c>
      <c r="L260" s="92">
        <f>Tabla1[[#This Row],[Precio U. Costo]]*1.25</f>
        <v>18.375</v>
      </c>
      <c r="M260" s="92">
        <f>Tabla1[[#This Row],[Precio U. Costo]]*1.3</f>
        <v>19.11</v>
      </c>
      <c r="N260" s="92">
        <f>Tabla1[[#This Row],[Precio U. Costo]]*1.35</f>
        <v>19.844999999999999</v>
      </c>
      <c r="O260" s="92">
        <f>Tabla1[[#This Row],[Precio U. Costo]]*1.4</f>
        <v>20.58</v>
      </c>
      <c r="P260" s="92">
        <f>Tabla1[[#This Row],[Precio U. Costo]]*1.45</f>
        <v>21.314999999999998</v>
      </c>
      <c r="Q260" s="92">
        <f>Tabla1[[#This Row],[Precio U. Costo]]*1.5</f>
        <v>22.049999999999997</v>
      </c>
      <c r="R260" s="100" t="e">
        <f>VLOOKUP(Tabla1[[#This Row],[Item]],Tabla13[],6,)</f>
        <v>#N/A</v>
      </c>
      <c r="S260" s="93" t="e">
        <f>Tabla1[[#This Row],[Cantidad en Existencia registradas]]-Tabla1[[#This Row],[Cantidad vendida
dd/mm/aaaa]]</f>
        <v>#N/A</v>
      </c>
      <c r="T260" s="93" t="e">
        <f>Tabla1[[#This Row],[Cantidad vendida
dd/mm/aaaa]]+#REF!</f>
        <v>#N/A</v>
      </c>
      <c r="U260" s="93" t="e">
        <f>Tabla1[[#This Row],[Existencia
dd/mm/aaaa2]]+#REF!</f>
        <v>#N/A</v>
      </c>
    </row>
    <row r="261" spans="1:21" s="69" customFormat="1" ht="14.45" hidden="1" customHeight="1" x14ac:dyDescent="0.25">
      <c r="A261" s="99" t="s">
        <v>697</v>
      </c>
      <c r="B261" s="94" t="s">
        <v>186</v>
      </c>
      <c r="C261" s="91" t="s">
        <v>765</v>
      </c>
      <c r="D261" s="91" t="s">
        <v>32</v>
      </c>
      <c r="E261" s="241">
        <v>81</v>
      </c>
      <c r="F261" s="234">
        <v>14.7</v>
      </c>
      <c r="G261" s="92">
        <f>Tabla1[[#This Row],[Precio U. Costo]]*1.05</f>
        <v>15.435</v>
      </c>
      <c r="H261" s="92">
        <f>Tabla1[[#This Row],[Precio U. Costo]]*1.08</f>
        <v>15.875999999999999</v>
      </c>
      <c r="I261" s="92">
        <f>Tabla1[[#This Row],[Precio U. Costo]]*1.1</f>
        <v>16.170000000000002</v>
      </c>
      <c r="J261" s="92">
        <f>Tabla1[[#This Row],[Precio U. Costo]]*1.15</f>
        <v>16.904999999999998</v>
      </c>
      <c r="K261" s="92">
        <f>Tabla1[[#This Row],[Precio U. Costo]]*1.2</f>
        <v>17.639999999999997</v>
      </c>
      <c r="L261" s="92">
        <f>Tabla1[[#This Row],[Precio U. Costo]]*1.25</f>
        <v>18.375</v>
      </c>
      <c r="M261" s="92">
        <f>Tabla1[[#This Row],[Precio U. Costo]]*1.3</f>
        <v>19.11</v>
      </c>
      <c r="N261" s="92">
        <f>Tabla1[[#This Row],[Precio U. Costo]]*1.35</f>
        <v>19.844999999999999</v>
      </c>
      <c r="O261" s="92">
        <f>Tabla1[[#This Row],[Precio U. Costo]]*1.4</f>
        <v>20.58</v>
      </c>
      <c r="P261" s="92">
        <f>Tabla1[[#This Row],[Precio U. Costo]]*1.45</f>
        <v>21.314999999999998</v>
      </c>
      <c r="Q261" s="92">
        <f>Tabla1[[#This Row],[Precio U. Costo]]*1.5</f>
        <v>22.049999999999997</v>
      </c>
      <c r="R261" s="100" t="e">
        <f>VLOOKUP(Tabla1[[#This Row],[Item]],Tabla13[],6,)</f>
        <v>#N/A</v>
      </c>
      <c r="S261" s="93" t="e">
        <f>Tabla1[[#This Row],[Cantidad en Existencia registradas]]-Tabla1[[#This Row],[Cantidad vendida
dd/mm/aaaa]]</f>
        <v>#N/A</v>
      </c>
      <c r="T261" s="93" t="e">
        <f>Tabla1[[#This Row],[Cantidad vendida
dd/mm/aaaa]]+#REF!</f>
        <v>#N/A</v>
      </c>
      <c r="U261" s="93" t="e">
        <f>Tabla1[[#This Row],[Existencia
dd/mm/aaaa2]]+#REF!</f>
        <v>#N/A</v>
      </c>
    </row>
    <row r="262" spans="1:21" s="69" customFormat="1" ht="14.45" hidden="1" customHeight="1" x14ac:dyDescent="0.25">
      <c r="A262" s="99" t="s">
        <v>696</v>
      </c>
      <c r="B262" s="94" t="s">
        <v>186</v>
      </c>
      <c r="C262" s="91" t="s">
        <v>766</v>
      </c>
      <c r="D262" s="91" t="s">
        <v>32</v>
      </c>
      <c r="E262" s="241">
        <v>42</v>
      </c>
      <c r="F262" s="234">
        <v>14.7</v>
      </c>
      <c r="G262" s="92">
        <f>Tabla1[[#This Row],[Precio U. Costo]]*1.05</f>
        <v>15.435</v>
      </c>
      <c r="H262" s="92">
        <f>Tabla1[[#This Row],[Precio U. Costo]]*1.08</f>
        <v>15.875999999999999</v>
      </c>
      <c r="I262" s="92">
        <f>Tabla1[[#This Row],[Precio U. Costo]]*1.1</f>
        <v>16.170000000000002</v>
      </c>
      <c r="J262" s="92">
        <f>Tabla1[[#This Row],[Precio U. Costo]]*1.15</f>
        <v>16.904999999999998</v>
      </c>
      <c r="K262" s="92">
        <f>Tabla1[[#This Row],[Precio U. Costo]]*1.2</f>
        <v>17.639999999999997</v>
      </c>
      <c r="L262" s="92">
        <f>Tabla1[[#This Row],[Precio U. Costo]]*1.25</f>
        <v>18.375</v>
      </c>
      <c r="M262" s="92">
        <f>Tabla1[[#This Row],[Precio U. Costo]]*1.3</f>
        <v>19.11</v>
      </c>
      <c r="N262" s="92">
        <f>Tabla1[[#This Row],[Precio U. Costo]]*1.35</f>
        <v>19.844999999999999</v>
      </c>
      <c r="O262" s="92">
        <f>Tabla1[[#This Row],[Precio U. Costo]]*1.4</f>
        <v>20.58</v>
      </c>
      <c r="P262" s="92">
        <f>Tabla1[[#This Row],[Precio U. Costo]]*1.45</f>
        <v>21.314999999999998</v>
      </c>
      <c r="Q262" s="92">
        <f>Tabla1[[#This Row],[Precio U. Costo]]*1.5</f>
        <v>22.049999999999997</v>
      </c>
      <c r="R262" s="100" t="e">
        <f>VLOOKUP(Tabla1[[#This Row],[Item]],Tabla13[],6,)</f>
        <v>#N/A</v>
      </c>
      <c r="S262" s="93" t="e">
        <f>Tabla1[[#This Row],[Cantidad en Existencia registradas]]-Tabla1[[#This Row],[Cantidad vendida
dd/mm/aaaa]]</f>
        <v>#N/A</v>
      </c>
      <c r="T262" s="93" t="e">
        <f>Tabla1[[#This Row],[Cantidad vendida
dd/mm/aaaa]]+#REF!</f>
        <v>#N/A</v>
      </c>
      <c r="U262" s="93" t="e">
        <f>Tabla1[[#This Row],[Existencia
dd/mm/aaaa2]]+#REF!</f>
        <v>#N/A</v>
      </c>
    </row>
    <row r="263" spans="1:21" s="69" customFormat="1" ht="14.45" hidden="1" customHeight="1" x14ac:dyDescent="0.25">
      <c r="A263" s="99" t="s">
        <v>695</v>
      </c>
      <c r="B263" s="94" t="s">
        <v>186</v>
      </c>
      <c r="C263" s="91" t="s">
        <v>1039</v>
      </c>
      <c r="D263" s="91" t="s">
        <v>32</v>
      </c>
      <c r="E263" s="241">
        <v>16</v>
      </c>
      <c r="F263" s="234">
        <v>14.7</v>
      </c>
      <c r="G263" s="92">
        <f>Tabla1[[#This Row],[Precio U. Costo]]*1.05</f>
        <v>15.435</v>
      </c>
      <c r="H263" s="92">
        <f>Tabla1[[#This Row],[Precio U. Costo]]*1.08</f>
        <v>15.875999999999999</v>
      </c>
      <c r="I263" s="92">
        <f>Tabla1[[#This Row],[Precio U. Costo]]*1.1</f>
        <v>16.170000000000002</v>
      </c>
      <c r="J263" s="92">
        <f>Tabla1[[#This Row],[Precio U. Costo]]*1.15</f>
        <v>16.904999999999998</v>
      </c>
      <c r="K263" s="92">
        <f>Tabla1[[#This Row],[Precio U. Costo]]*1.2</f>
        <v>17.639999999999997</v>
      </c>
      <c r="L263" s="92">
        <f>Tabla1[[#This Row],[Precio U. Costo]]*1.25</f>
        <v>18.375</v>
      </c>
      <c r="M263" s="92">
        <f>Tabla1[[#This Row],[Precio U. Costo]]*1.3</f>
        <v>19.11</v>
      </c>
      <c r="N263" s="92">
        <f>Tabla1[[#This Row],[Precio U. Costo]]*1.35</f>
        <v>19.844999999999999</v>
      </c>
      <c r="O263" s="92">
        <f>Tabla1[[#This Row],[Precio U. Costo]]*1.4</f>
        <v>20.58</v>
      </c>
      <c r="P263" s="92">
        <f>Tabla1[[#This Row],[Precio U. Costo]]*1.45</f>
        <v>21.314999999999998</v>
      </c>
      <c r="Q263" s="92">
        <f>Tabla1[[#This Row],[Precio U. Costo]]*1.5</f>
        <v>22.049999999999997</v>
      </c>
      <c r="R263" s="100" t="e">
        <f>VLOOKUP(Tabla1[[#This Row],[Item]],Tabla13[],6,)</f>
        <v>#N/A</v>
      </c>
      <c r="S263" s="93" t="e">
        <f>Tabla1[[#This Row],[Cantidad en Existencia registradas]]-Tabla1[[#This Row],[Cantidad vendida
dd/mm/aaaa]]</f>
        <v>#N/A</v>
      </c>
      <c r="T263" s="93" t="e">
        <f>Tabla1[[#This Row],[Cantidad vendida
dd/mm/aaaa]]+#REF!</f>
        <v>#N/A</v>
      </c>
      <c r="U263" s="93" t="e">
        <f>Tabla1[[#This Row],[Existencia
dd/mm/aaaa2]]+#REF!</f>
        <v>#N/A</v>
      </c>
    </row>
    <row r="264" spans="1:21" s="69" customFormat="1" ht="14.45" hidden="1" customHeight="1" x14ac:dyDescent="0.25">
      <c r="A264" s="99" t="s">
        <v>694</v>
      </c>
      <c r="B264" s="94" t="s">
        <v>186</v>
      </c>
      <c r="C264" s="91" t="s">
        <v>260</v>
      </c>
      <c r="D264" s="91" t="s">
        <v>32</v>
      </c>
      <c r="E264" s="212">
        <v>0</v>
      </c>
      <c r="F264" s="127">
        <v>60</v>
      </c>
      <c r="G264" s="92">
        <f>Tabla1[[#This Row],[Precio U. Costo]]*1.05</f>
        <v>63</v>
      </c>
      <c r="H264" s="92">
        <f>Tabla1[[#This Row],[Precio U. Costo]]*1.08</f>
        <v>64.800000000000011</v>
      </c>
      <c r="I264" s="92">
        <f>Tabla1[[#This Row],[Precio U. Costo]]*1.1</f>
        <v>66</v>
      </c>
      <c r="J264" s="92">
        <f>Tabla1[[#This Row],[Precio U. Costo]]*1.15</f>
        <v>69</v>
      </c>
      <c r="K264" s="92">
        <f>Tabla1[[#This Row],[Precio U. Costo]]*1.2</f>
        <v>72</v>
      </c>
      <c r="L264" s="92">
        <f>Tabla1[[#This Row],[Precio U. Costo]]*1.25</f>
        <v>75</v>
      </c>
      <c r="M264" s="92">
        <f>Tabla1[[#This Row],[Precio U. Costo]]*1.3</f>
        <v>78</v>
      </c>
      <c r="N264" s="92">
        <f>Tabla1[[#This Row],[Precio U. Costo]]*1.35</f>
        <v>81</v>
      </c>
      <c r="O264" s="92">
        <f>Tabla1[[#This Row],[Precio U. Costo]]*1.4</f>
        <v>84</v>
      </c>
      <c r="P264" s="92">
        <f>Tabla1[[#This Row],[Precio U. Costo]]*1.45</f>
        <v>87</v>
      </c>
      <c r="Q264" s="92">
        <f>Tabla1[[#This Row],[Precio U. Costo]]*1.5</f>
        <v>90</v>
      </c>
      <c r="R264" s="100" t="e">
        <f>VLOOKUP(Tabla1[[#This Row],[Item]],Tabla13[],6,)</f>
        <v>#N/A</v>
      </c>
      <c r="S264" s="93" t="e">
        <f>Tabla1[[#This Row],[Cantidad en Existencia registradas]]-Tabla1[[#This Row],[Cantidad vendida
dd/mm/aaaa]]</f>
        <v>#N/A</v>
      </c>
      <c r="T264" s="93" t="e">
        <f>Tabla1[[#This Row],[Cantidad vendida
dd/mm/aaaa]]+#REF!</f>
        <v>#N/A</v>
      </c>
      <c r="U264" s="93" t="e">
        <f>Tabla1[[#This Row],[Existencia
dd/mm/aaaa2]]+#REF!</f>
        <v>#N/A</v>
      </c>
    </row>
    <row r="265" spans="1:21" s="69" customFormat="1" ht="14.45" hidden="1" customHeight="1" x14ac:dyDescent="0.25">
      <c r="A265" s="99" t="s">
        <v>693</v>
      </c>
      <c r="B265" s="94" t="s">
        <v>186</v>
      </c>
      <c r="C265" s="91" t="s">
        <v>1026</v>
      </c>
      <c r="D265" s="91" t="s">
        <v>981</v>
      </c>
      <c r="E265" s="212">
        <v>1</v>
      </c>
      <c r="F265" s="127">
        <v>4.5</v>
      </c>
      <c r="G265" s="92">
        <f>Tabla1[[#This Row],[Precio U. Costo]]*1.05</f>
        <v>4.7250000000000005</v>
      </c>
      <c r="H265" s="92">
        <f>Tabla1[[#This Row],[Precio U. Costo]]*1.08</f>
        <v>4.8600000000000003</v>
      </c>
      <c r="I265" s="92">
        <f>Tabla1[[#This Row],[Precio U. Costo]]*1.1</f>
        <v>4.95</v>
      </c>
      <c r="J265" s="92">
        <f>Tabla1[[#This Row],[Precio U. Costo]]*1.15</f>
        <v>5.1749999999999998</v>
      </c>
      <c r="K265" s="92">
        <f>Tabla1[[#This Row],[Precio U. Costo]]*1.2</f>
        <v>5.3999999999999995</v>
      </c>
      <c r="L265" s="92">
        <f>Tabla1[[#This Row],[Precio U. Costo]]*1.25</f>
        <v>5.625</v>
      </c>
      <c r="M265" s="92">
        <f>Tabla1[[#This Row],[Precio U. Costo]]*1.3</f>
        <v>5.8500000000000005</v>
      </c>
      <c r="N265" s="92">
        <f>Tabla1[[#This Row],[Precio U. Costo]]*1.35</f>
        <v>6.0750000000000002</v>
      </c>
      <c r="O265" s="92">
        <f>Tabla1[[#This Row],[Precio U. Costo]]*1.4</f>
        <v>6.3</v>
      </c>
      <c r="P265" s="92">
        <f>Tabla1[[#This Row],[Precio U. Costo]]*1.45</f>
        <v>6.5249999999999995</v>
      </c>
      <c r="Q265" s="92">
        <f>Tabla1[[#This Row],[Precio U. Costo]]*1.5</f>
        <v>6.75</v>
      </c>
      <c r="R265" s="100" t="e">
        <f>VLOOKUP(Tabla1[[#This Row],[Item]],Tabla13[],6,)</f>
        <v>#N/A</v>
      </c>
      <c r="S265" s="93" t="e">
        <f>Tabla1[[#This Row],[Cantidad en Existencia registradas]]-Tabla1[[#This Row],[Cantidad vendida
dd/mm/aaaa]]</f>
        <v>#N/A</v>
      </c>
      <c r="T265" s="93" t="e">
        <f>Tabla1[[#This Row],[Cantidad vendida
dd/mm/aaaa]]+#REF!</f>
        <v>#N/A</v>
      </c>
      <c r="U265" s="93" t="e">
        <f>Tabla1[[#This Row],[Existencia
dd/mm/aaaa2]]+#REF!</f>
        <v>#N/A</v>
      </c>
    </row>
    <row r="266" spans="1:21" s="69" customFormat="1" ht="14.45" hidden="1" customHeight="1" x14ac:dyDescent="0.25">
      <c r="A266" s="189"/>
      <c r="B266" s="188" t="s">
        <v>315</v>
      </c>
      <c r="C266" s="190" t="s">
        <v>925</v>
      </c>
      <c r="D266" s="188" t="s">
        <v>32</v>
      </c>
      <c r="E266" s="213">
        <v>1</v>
      </c>
      <c r="F266" s="146"/>
      <c r="G266" s="147">
        <f>Tabla1[[#This Row],[Precio U. Costo]]*1.05</f>
        <v>0</v>
      </c>
      <c r="H266" s="147">
        <f>Tabla1[[#This Row],[Precio U. Costo]]*1.08</f>
        <v>0</v>
      </c>
      <c r="I266" s="147">
        <f>Tabla1[[#This Row],[Precio U. Costo]]*1.1</f>
        <v>0</v>
      </c>
      <c r="J266" s="147">
        <f>Tabla1[[#This Row],[Precio U. Costo]]*1.15</f>
        <v>0</v>
      </c>
      <c r="K266" s="147">
        <f>Tabla1[[#This Row],[Precio U. Costo]]*1.2</f>
        <v>0</v>
      </c>
      <c r="L266" s="147">
        <f>Tabla1[[#This Row],[Precio U. Costo]]*1.25</f>
        <v>0</v>
      </c>
      <c r="M266" s="145">
        <f>Tabla1[[#This Row],[Precio U. Costo]]*1.3</f>
        <v>0</v>
      </c>
      <c r="N266" s="145">
        <f>Tabla1[[#This Row],[Precio U. Costo]]*1.35</f>
        <v>0</v>
      </c>
      <c r="O266" s="145">
        <f>Tabla1[[#This Row],[Precio U. Costo]]*1.4</f>
        <v>0</v>
      </c>
      <c r="P266" s="147">
        <f>Tabla1[[#This Row],[Precio U. Costo]]*1.45</f>
        <v>0</v>
      </c>
      <c r="Q266" s="147">
        <f>Tabla1[[#This Row],[Precio U. Costo]]*1.5</f>
        <v>0</v>
      </c>
      <c r="R266" s="100" t="e">
        <f>VLOOKUP(Tabla1[[#This Row],[Item]],Tabla13[],6,)</f>
        <v>#N/A</v>
      </c>
      <c r="S266" s="140" t="e">
        <f>Tabla1[[#This Row],[Cantidad en Existencia registradas]]-Tabla1[[#This Row],[Cantidad vendida
dd/mm/aaaa]]</f>
        <v>#N/A</v>
      </c>
      <c r="T266" s="148" t="e">
        <f>Tabla1[[#This Row],[Cantidad vendida
dd/mm/aaaa]]+#REF!</f>
        <v>#N/A</v>
      </c>
      <c r="U266" s="148" t="e">
        <f>Tabla1[[#This Row],[Existencia
dd/mm/aaaa2]]+#REF!</f>
        <v>#N/A</v>
      </c>
    </row>
    <row r="267" spans="1:21" s="69" customFormat="1" ht="14.45" hidden="1" customHeight="1" x14ac:dyDescent="0.25">
      <c r="A267" s="99" t="s">
        <v>601</v>
      </c>
      <c r="B267" s="94" t="s">
        <v>149</v>
      </c>
      <c r="C267" s="91" t="s">
        <v>313</v>
      </c>
      <c r="D267" s="91" t="s">
        <v>32</v>
      </c>
      <c r="E267" s="212">
        <v>0</v>
      </c>
      <c r="F267" s="127">
        <v>9100</v>
      </c>
      <c r="G267" s="92">
        <f>Tabla1[[#This Row],[Precio U. Costo]]*1.05</f>
        <v>9555</v>
      </c>
      <c r="H267" s="92">
        <f>Tabla1[[#This Row],[Precio U. Costo]]*1.08</f>
        <v>9828</v>
      </c>
      <c r="I267" s="92">
        <f>Tabla1[[#This Row],[Precio U. Costo]]*1.1</f>
        <v>10010</v>
      </c>
      <c r="J267" s="92">
        <f>Tabla1[[#This Row],[Precio U. Costo]]*1.15</f>
        <v>10465</v>
      </c>
      <c r="K267" s="92">
        <f>Tabla1[[#This Row],[Precio U. Costo]]*1.2</f>
        <v>10920</v>
      </c>
      <c r="L267" s="92">
        <f>Tabla1[[#This Row],[Precio U. Costo]]*1.25</f>
        <v>11375</v>
      </c>
      <c r="M267" s="92">
        <f>Tabla1[[#This Row],[Precio U. Costo]]*1.3</f>
        <v>11830</v>
      </c>
      <c r="N267" s="92">
        <f>Tabla1[[#This Row],[Precio U. Costo]]*1.35</f>
        <v>12285</v>
      </c>
      <c r="O267" s="92">
        <f>Tabla1[[#This Row],[Precio U. Costo]]*1.4</f>
        <v>12740</v>
      </c>
      <c r="P267" s="92">
        <f>Tabla1[[#This Row],[Precio U. Costo]]*1.45</f>
        <v>13195</v>
      </c>
      <c r="Q267" s="92">
        <f>Tabla1[[#This Row],[Precio U. Costo]]*1.5</f>
        <v>13650</v>
      </c>
      <c r="R267" s="100" t="e">
        <f>VLOOKUP(Tabla1[[#This Row],[Item]],Tabla13[],6,)</f>
        <v>#N/A</v>
      </c>
      <c r="S267" s="93" t="e">
        <f>Tabla1[[#This Row],[Cantidad en Existencia registradas]]-Tabla1[[#This Row],[Cantidad vendida
dd/mm/aaaa]]</f>
        <v>#N/A</v>
      </c>
      <c r="T267" s="93" t="e">
        <f>Tabla1[[#This Row],[Cantidad vendida
dd/mm/aaaa]]+#REF!</f>
        <v>#N/A</v>
      </c>
      <c r="U267" s="93" t="e">
        <f>Tabla1[[#This Row],[Existencia
dd/mm/aaaa2]]+#REF!</f>
        <v>#N/A</v>
      </c>
    </row>
    <row r="268" spans="1:21" s="69" customFormat="1" ht="14.45" hidden="1" customHeight="1" x14ac:dyDescent="0.25">
      <c r="A268" s="99" t="s">
        <v>600</v>
      </c>
      <c r="B268" s="94" t="s">
        <v>149</v>
      </c>
      <c r="C268" s="91" t="s">
        <v>150</v>
      </c>
      <c r="D268" s="91" t="s">
        <v>32</v>
      </c>
      <c r="E268" s="212">
        <v>2</v>
      </c>
      <c r="F268" s="127">
        <v>4800</v>
      </c>
      <c r="G268" s="92">
        <f>Tabla1[[#This Row],[Precio U. Costo]]*1.05</f>
        <v>5040</v>
      </c>
      <c r="H268" s="92">
        <f>Tabla1[[#This Row],[Precio U. Costo]]*1.08</f>
        <v>5184</v>
      </c>
      <c r="I268" s="92">
        <f>Tabla1[[#This Row],[Precio U. Costo]]*1.1</f>
        <v>5280</v>
      </c>
      <c r="J268" s="92">
        <f>Tabla1[[#This Row],[Precio U. Costo]]*1.15</f>
        <v>5520</v>
      </c>
      <c r="K268" s="92">
        <f>Tabla1[[#This Row],[Precio U. Costo]]*1.2</f>
        <v>5760</v>
      </c>
      <c r="L268" s="92">
        <f>Tabla1[[#This Row],[Precio U. Costo]]*1.25</f>
        <v>6000</v>
      </c>
      <c r="M268" s="92">
        <f>Tabla1[[#This Row],[Precio U. Costo]]*1.3</f>
        <v>6240</v>
      </c>
      <c r="N268" s="92">
        <f>Tabla1[[#This Row],[Precio U. Costo]]*1.35</f>
        <v>6480</v>
      </c>
      <c r="O268" s="92">
        <f>Tabla1[[#This Row],[Precio U. Costo]]*1.4</f>
        <v>6720</v>
      </c>
      <c r="P268" s="92">
        <f>Tabla1[[#This Row],[Precio U. Costo]]*1.45</f>
        <v>6960</v>
      </c>
      <c r="Q268" s="92">
        <f>Tabla1[[#This Row],[Precio U. Costo]]*1.5</f>
        <v>7200</v>
      </c>
      <c r="R268" s="100" t="e">
        <f>VLOOKUP(Tabla1[[#This Row],[Item]],Tabla13[],6,)</f>
        <v>#N/A</v>
      </c>
      <c r="S268" s="93" t="e">
        <f>Tabla1[[#This Row],[Cantidad en Existencia registradas]]-Tabla1[[#This Row],[Cantidad vendida
dd/mm/aaaa]]</f>
        <v>#N/A</v>
      </c>
      <c r="T268" s="93" t="e">
        <f>Tabla1[[#This Row],[Cantidad vendida
dd/mm/aaaa]]+#REF!</f>
        <v>#N/A</v>
      </c>
      <c r="U268" s="93" t="e">
        <f>Tabla1[[#This Row],[Existencia
dd/mm/aaaa2]]+#REF!</f>
        <v>#N/A</v>
      </c>
    </row>
    <row r="269" spans="1:21" s="69" customFormat="1" ht="14.45" hidden="1" customHeight="1" x14ac:dyDescent="0.25">
      <c r="A269" s="99" t="s">
        <v>599</v>
      </c>
      <c r="B269" s="94" t="s">
        <v>149</v>
      </c>
      <c r="C269" s="91" t="s">
        <v>772</v>
      </c>
      <c r="D269" s="91" t="s">
        <v>32</v>
      </c>
      <c r="E269" s="212">
        <v>0</v>
      </c>
      <c r="F269" s="127">
        <v>0</v>
      </c>
      <c r="G269" s="92">
        <f>Tabla1[[#This Row],[Precio U. Costo]]*1.05</f>
        <v>0</v>
      </c>
      <c r="H269" s="92">
        <f>Tabla1[[#This Row],[Precio U. Costo]]*1.08</f>
        <v>0</v>
      </c>
      <c r="I269" s="92">
        <f>Tabla1[[#This Row],[Precio U. Costo]]*1.1</f>
        <v>0</v>
      </c>
      <c r="J269" s="92">
        <f>Tabla1[[#This Row],[Precio U. Costo]]*1.15</f>
        <v>0</v>
      </c>
      <c r="K269" s="92">
        <f>Tabla1[[#This Row],[Precio U. Costo]]*1.2</f>
        <v>0</v>
      </c>
      <c r="L269" s="92">
        <f>Tabla1[[#This Row],[Precio U. Costo]]*1.25</f>
        <v>0</v>
      </c>
      <c r="M269" s="92">
        <f>Tabla1[[#This Row],[Precio U. Costo]]*1.3</f>
        <v>0</v>
      </c>
      <c r="N269" s="92">
        <f>Tabla1[[#This Row],[Precio U. Costo]]*1.35</f>
        <v>0</v>
      </c>
      <c r="O269" s="92">
        <f>Tabla1[[#This Row],[Precio U. Costo]]*1.4</f>
        <v>0</v>
      </c>
      <c r="P269" s="92">
        <f>Tabla1[[#This Row],[Precio U. Costo]]*1.45</f>
        <v>0</v>
      </c>
      <c r="Q269" s="92">
        <f>Tabla1[[#This Row],[Precio U. Costo]]*1.5</f>
        <v>0</v>
      </c>
      <c r="R269" s="100" t="e">
        <f>VLOOKUP(Tabla1[[#This Row],[Item]],Tabla13[],6,)</f>
        <v>#N/A</v>
      </c>
      <c r="S269" s="93" t="e">
        <f>Tabla1[[#This Row],[Cantidad en Existencia registradas]]-Tabla1[[#This Row],[Cantidad vendida
dd/mm/aaaa]]</f>
        <v>#N/A</v>
      </c>
      <c r="T269" s="93" t="e">
        <f>Tabla1[[#This Row],[Cantidad vendida
dd/mm/aaaa]]+#REF!</f>
        <v>#N/A</v>
      </c>
      <c r="U269" s="93" t="e">
        <f>Tabla1[[#This Row],[Existencia
dd/mm/aaaa2]]+#REF!</f>
        <v>#N/A</v>
      </c>
    </row>
    <row r="270" spans="1:21" s="69" customFormat="1" ht="14.45" hidden="1" customHeight="1" x14ac:dyDescent="0.25">
      <c r="A270" s="99" t="s">
        <v>358</v>
      </c>
      <c r="B270" s="94" t="s">
        <v>829</v>
      </c>
      <c r="C270" s="91" t="s">
        <v>198</v>
      </c>
      <c r="D270" s="91" t="s">
        <v>32</v>
      </c>
      <c r="E270" s="212">
        <v>0</v>
      </c>
      <c r="F270" s="161">
        <f>170*1.3</f>
        <v>221</v>
      </c>
      <c r="G270" s="92">
        <f>Tabla1[[#This Row],[Precio U. Costo]]*1.05</f>
        <v>232.05</v>
      </c>
      <c r="H270" s="92">
        <f>Tabla1[[#This Row],[Precio U. Costo]]*1.08</f>
        <v>238.68</v>
      </c>
      <c r="I270" s="92">
        <f>Tabla1[[#This Row],[Precio U. Costo]]*1.1</f>
        <v>243.10000000000002</v>
      </c>
      <c r="J270" s="92">
        <f>Tabla1[[#This Row],[Precio U. Costo]]*1.15</f>
        <v>254.14999999999998</v>
      </c>
      <c r="K270" s="92">
        <f>Tabla1[[#This Row],[Precio U. Costo]]*1.2</f>
        <v>265.2</v>
      </c>
      <c r="L270" s="92">
        <f>Tabla1[[#This Row],[Precio U. Costo]]*1.25</f>
        <v>276.25</v>
      </c>
      <c r="M270" s="92">
        <f>Tabla1[[#This Row],[Precio U. Costo]]*1.3</f>
        <v>287.3</v>
      </c>
      <c r="N270" s="92">
        <f>Tabla1[[#This Row],[Precio U. Costo]]*1.35</f>
        <v>298.35000000000002</v>
      </c>
      <c r="O270" s="92">
        <f>Tabla1[[#This Row],[Precio U. Costo]]*1.4</f>
        <v>309.39999999999998</v>
      </c>
      <c r="P270" s="92">
        <f>Tabla1[[#This Row],[Precio U. Costo]]*1.45</f>
        <v>320.45</v>
      </c>
      <c r="Q270" s="92">
        <f>Tabla1[[#This Row],[Precio U. Costo]]*1.5</f>
        <v>331.5</v>
      </c>
      <c r="R270" s="100" t="e">
        <f>VLOOKUP(Tabla1[[#This Row],[Item]],Tabla13[],6,)</f>
        <v>#N/A</v>
      </c>
      <c r="S270" s="93" t="e">
        <f>Tabla1[[#This Row],[Cantidad en Existencia registradas]]-Tabla1[[#This Row],[Cantidad vendida
dd/mm/aaaa]]</f>
        <v>#N/A</v>
      </c>
      <c r="T270" s="93" t="e">
        <f>Tabla1[[#This Row],[Cantidad vendida
dd/mm/aaaa]]+#REF!</f>
        <v>#N/A</v>
      </c>
      <c r="U270" s="93" t="e">
        <f>Tabla1[[#This Row],[Existencia
dd/mm/aaaa2]]+#REF!</f>
        <v>#N/A</v>
      </c>
    </row>
    <row r="271" spans="1:21" s="69" customFormat="1" ht="14.45" hidden="1" customHeight="1" x14ac:dyDescent="0.25">
      <c r="A271" s="99"/>
      <c r="B271" s="94" t="s">
        <v>829</v>
      </c>
      <c r="C271" s="91" t="s">
        <v>1034</v>
      </c>
      <c r="D271" s="91" t="s">
        <v>32</v>
      </c>
      <c r="E271" s="222">
        <v>0</v>
      </c>
      <c r="F271" s="231">
        <v>127.1</v>
      </c>
      <c r="G271" s="92">
        <f>Tabla1[[#This Row],[Precio U. Costo]]*1.05</f>
        <v>133.45500000000001</v>
      </c>
      <c r="H271" s="92">
        <f>Tabla1[[#This Row],[Precio U. Costo]]*1.08</f>
        <v>137.268</v>
      </c>
      <c r="I271" s="92">
        <f>Tabla1[[#This Row],[Precio U. Costo]]*1.1</f>
        <v>139.81</v>
      </c>
      <c r="J271" s="92">
        <f>Tabla1[[#This Row],[Precio U. Costo]]*1.15</f>
        <v>146.16499999999999</v>
      </c>
      <c r="K271" s="92">
        <f>Tabla1[[#This Row],[Precio U. Costo]]*1.2</f>
        <v>152.51999999999998</v>
      </c>
      <c r="L271" s="92">
        <f>Tabla1[[#This Row],[Precio U. Costo]]*1.25</f>
        <v>158.875</v>
      </c>
      <c r="M271" s="92">
        <f>Tabla1[[#This Row],[Precio U. Costo]]*1.3</f>
        <v>165.23</v>
      </c>
      <c r="N271" s="92">
        <f>Tabla1[[#This Row],[Precio U. Costo]]*1.35</f>
        <v>171.58500000000001</v>
      </c>
      <c r="O271" s="92">
        <f>Tabla1[[#This Row],[Precio U. Costo]]*1.4</f>
        <v>177.93999999999997</v>
      </c>
      <c r="P271" s="92">
        <f>Tabla1[[#This Row],[Precio U. Costo]]*1.45</f>
        <v>184.29499999999999</v>
      </c>
      <c r="Q271" s="92">
        <f>Tabla1[[#This Row],[Precio U. Costo]]*1.5</f>
        <v>190.64999999999998</v>
      </c>
      <c r="R271" s="100" t="e">
        <f>VLOOKUP(Tabla1[[#This Row],[Item]],Tabla13[],6,)</f>
        <v>#N/A</v>
      </c>
      <c r="S271" s="93" t="e">
        <f>Tabla1[[#This Row],[Cantidad en Existencia registradas]]-Tabla1[[#This Row],[Cantidad vendida
dd/mm/aaaa]]</f>
        <v>#N/A</v>
      </c>
      <c r="T271" s="93" t="e">
        <f>Tabla1[[#This Row],[Cantidad vendida
dd/mm/aaaa]]+#REF!</f>
        <v>#N/A</v>
      </c>
      <c r="U271" s="93" t="e">
        <f>Tabla1[[#This Row],[Existencia
dd/mm/aaaa2]]+#REF!</f>
        <v>#N/A</v>
      </c>
    </row>
    <row r="272" spans="1:21" s="69" customFormat="1" ht="14.45" hidden="1" customHeight="1" x14ac:dyDescent="0.25">
      <c r="A272" s="99" t="s">
        <v>357</v>
      </c>
      <c r="B272" s="94" t="s">
        <v>829</v>
      </c>
      <c r="C272" s="91" t="s">
        <v>240</v>
      </c>
      <c r="D272" s="91" t="s">
        <v>32</v>
      </c>
      <c r="E272" s="222">
        <v>7</v>
      </c>
      <c r="F272" s="161">
        <f>163.25*1.3</f>
        <v>212.22499999999999</v>
      </c>
      <c r="G272" s="92">
        <f>Tabla1[[#This Row],[Precio U. Costo]]*1.05</f>
        <v>222.83625000000001</v>
      </c>
      <c r="H272" s="92">
        <f>Tabla1[[#This Row],[Precio U. Costo]]*1.08</f>
        <v>229.203</v>
      </c>
      <c r="I272" s="92">
        <f>Tabla1[[#This Row],[Precio U. Costo]]*1.1</f>
        <v>233.44750000000002</v>
      </c>
      <c r="J272" s="92">
        <f>Tabla1[[#This Row],[Precio U. Costo]]*1.15</f>
        <v>244.05874999999997</v>
      </c>
      <c r="K272" s="92">
        <f>Tabla1[[#This Row],[Precio U. Costo]]*1.2</f>
        <v>254.67</v>
      </c>
      <c r="L272" s="92">
        <f>Tabla1[[#This Row],[Precio U. Costo]]*1.25</f>
        <v>265.28125</v>
      </c>
      <c r="M272" s="92">
        <f>Tabla1[[#This Row],[Precio U. Costo]]*1.3</f>
        <v>275.89249999999998</v>
      </c>
      <c r="N272" s="92">
        <f>Tabla1[[#This Row],[Precio U. Costo]]*1.35</f>
        <v>286.50375000000003</v>
      </c>
      <c r="O272" s="92">
        <f>Tabla1[[#This Row],[Precio U. Costo]]*1.4</f>
        <v>297.11499999999995</v>
      </c>
      <c r="P272" s="92">
        <f>Tabla1[[#This Row],[Precio U. Costo]]*1.45</f>
        <v>307.72624999999999</v>
      </c>
      <c r="Q272" s="92">
        <f>Tabla1[[#This Row],[Precio U. Costo]]*1.5</f>
        <v>318.33749999999998</v>
      </c>
      <c r="R272" s="100" t="e">
        <f>VLOOKUP(Tabla1[[#This Row],[Item]],Tabla13[],6,)</f>
        <v>#N/A</v>
      </c>
      <c r="S272" s="93" t="e">
        <f>Tabla1[[#This Row],[Cantidad en Existencia registradas]]-Tabla1[[#This Row],[Cantidad vendida
dd/mm/aaaa]]</f>
        <v>#N/A</v>
      </c>
      <c r="T272" s="93" t="e">
        <f>Tabla1[[#This Row],[Cantidad vendida
dd/mm/aaaa]]+#REF!</f>
        <v>#N/A</v>
      </c>
      <c r="U272" s="93" t="e">
        <f>Tabla1[[#This Row],[Existencia
dd/mm/aaaa2]]+#REF!</f>
        <v>#N/A</v>
      </c>
    </row>
    <row r="273" spans="1:21" s="69" customFormat="1" ht="14.45" hidden="1" customHeight="1" x14ac:dyDescent="0.25">
      <c r="A273" s="99" t="s">
        <v>692</v>
      </c>
      <c r="B273" s="94" t="s">
        <v>186</v>
      </c>
      <c r="C273" s="91" t="s">
        <v>249</v>
      </c>
      <c r="D273" s="91" t="s">
        <v>986</v>
      </c>
      <c r="E273" s="212">
        <v>0</v>
      </c>
      <c r="F273" s="127">
        <v>139</v>
      </c>
      <c r="G273" s="92">
        <f>Tabla1[[#This Row],[Precio U. Costo]]*1.05</f>
        <v>145.95000000000002</v>
      </c>
      <c r="H273" s="92">
        <f>Tabla1[[#This Row],[Precio U. Costo]]*1.08</f>
        <v>150.12</v>
      </c>
      <c r="I273" s="92">
        <f>Tabla1[[#This Row],[Precio U. Costo]]*1.1</f>
        <v>152.9</v>
      </c>
      <c r="J273" s="92">
        <f>Tabla1[[#This Row],[Precio U. Costo]]*1.15</f>
        <v>159.85</v>
      </c>
      <c r="K273" s="92">
        <f>Tabla1[[#This Row],[Precio U. Costo]]*1.2</f>
        <v>166.79999999999998</v>
      </c>
      <c r="L273" s="92">
        <f>Tabla1[[#This Row],[Precio U. Costo]]*1.25</f>
        <v>173.75</v>
      </c>
      <c r="M273" s="92">
        <f>Tabla1[[#This Row],[Precio U. Costo]]*1.3</f>
        <v>180.70000000000002</v>
      </c>
      <c r="N273" s="92">
        <f>Tabla1[[#This Row],[Precio U. Costo]]*1.35</f>
        <v>187.65</v>
      </c>
      <c r="O273" s="92">
        <f>Tabla1[[#This Row],[Precio U. Costo]]*1.4</f>
        <v>194.6</v>
      </c>
      <c r="P273" s="92">
        <f>Tabla1[[#This Row],[Precio U. Costo]]*1.45</f>
        <v>201.54999999999998</v>
      </c>
      <c r="Q273" s="92">
        <f>Tabla1[[#This Row],[Precio U. Costo]]*1.5</f>
        <v>208.5</v>
      </c>
      <c r="R273" s="100" t="e">
        <f>VLOOKUP(Tabla1[[#This Row],[Item]],Tabla13[],6,)</f>
        <v>#N/A</v>
      </c>
      <c r="S273" s="93" t="e">
        <f>Tabla1[[#This Row],[Cantidad en Existencia registradas]]-Tabla1[[#This Row],[Cantidad vendida
dd/mm/aaaa]]</f>
        <v>#N/A</v>
      </c>
      <c r="T273" s="93" t="e">
        <f>Tabla1[[#This Row],[Cantidad vendida
dd/mm/aaaa]]+#REF!</f>
        <v>#N/A</v>
      </c>
      <c r="U273" s="93" t="e">
        <f>Tabla1[[#This Row],[Existencia
dd/mm/aaaa2]]+#REF!</f>
        <v>#N/A</v>
      </c>
    </row>
    <row r="274" spans="1:21" s="69" customFormat="1" ht="14.45" hidden="1" customHeight="1" x14ac:dyDescent="0.25">
      <c r="A274" s="99" t="s">
        <v>691</v>
      </c>
      <c r="B274" s="94" t="s">
        <v>186</v>
      </c>
      <c r="C274" s="91" t="s">
        <v>248</v>
      </c>
      <c r="D274" s="91" t="s">
        <v>32</v>
      </c>
      <c r="E274" s="212">
        <v>0</v>
      </c>
      <c r="F274" s="127">
        <v>3264.8</v>
      </c>
      <c r="G274" s="92">
        <f>Tabla1[[#This Row],[Precio U. Costo]]*1.05</f>
        <v>3428.0400000000004</v>
      </c>
      <c r="H274" s="92">
        <f>Tabla1[[#This Row],[Precio U. Costo]]*1.08</f>
        <v>3525.9840000000004</v>
      </c>
      <c r="I274" s="92">
        <f>Tabla1[[#This Row],[Precio U. Costo]]*1.1</f>
        <v>3591.2800000000007</v>
      </c>
      <c r="J274" s="92">
        <f>Tabla1[[#This Row],[Precio U. Costo]]*1.15</f>
        <v>3754.52</v>
      </c>
      <c r="K274" s="92">
        <f>Tabla1[[#This Row],[Precio U. Costo]]*1.2</f>
        <v>3917.76</v>
      </c>
      <c r="L274" s="92">
        <f>Tabla1[[#This Row],[Precio U. Costo]]*1.25</f>
        <v>4081</v>
      </c>
      <c r="M274" s="92">
        <f>Tabla1[[#This Row],[Precio U. Costo]]*1.3</f>
        <v>4244.2400000000007</v>
      </c>
      <c r="N274" s="92">
        <f>Tabla1[[#This Row],[Precio U. Costo]]*1.35</f>
        <v>4407.4800000000005</v>
      </c>
      <c r="O274" s="92">
        <f>Tabla1[[#This Row],[Precio U. Costo]]*1.4</f>
        <v>4570.72</v>
      </c>
      <c r="P274" s="92">
        <f>Tabla1[[#This Row],[Precio U. Costo]]*1.45</f>
        <v>4733.96</v>
      </c>
      <c r="Q274" s="92">
        <f>Tabla1[[#This Row],[Precio U. Costo]]*1.5</f>
        <v>4897.2000000000007</v>
      </c>
      <c r="R274" s="100" t="e">
        <f>VLOOKUP(Tabla1[[#This Row],[Item]],Tabla13[],6,)</f>
        <v>#N/A</v>
      </c>
      <c r="S274" s="93" t="e">
        <f>Tabla1[[#This Row],[Cantidad en Existencia registradas]]-Tabla1[[#This Row],[Cantidad vendida
dd/mm/aaaa]]</f>
        <v>#N/A</v>
      </c>
      <c r="T274" s="93" t="e">
        <f>Tabla1[[#This Row],[Cantidad vendida
dd/mm/aaaa]]+#REF!</f>
        <v>#N/A</v>
      </c>
      <c r="U274" s="93" t="e">
        <f>Tabla1[[#This Row],[Existencia
dd/mm/aaaa2]]+#REF!</f>
        <v>#N/A</v>
      </c>
    </row>
    <row r="275" spans="1:21" s="69" customFormat="1" ht="14.45" hidden="1" customHeight="1" x14ac:dyDescent="0.25">
      <c r="A275" s="99" t="s">
        <v>611</v>
      </c>
      <c r="B275" s="94" t="s">
        <v>196</v>
      </c>
      <c r="C275" s="91" t="s">
        <v>778</v>
      </c>
      <c r="D275" s="91" t="s">
        <v>32</v>
      </c>
      <c r="E275" s="213">
        <v>6</v>
      </c>
      <c r="F275" s="162">
        <v>485</v>
      </c>
      <c r="G275" s="125">
        <f>Tabla1[[#This Row],[Precio U. Costo]]*1.05</f>
        <v>509.25</v>
      </c>
      <c r="H275" s="125">
        <f>Tabla1[[#This Row],[Precio U. Costo]]*1.08</f>
        <v>523.80000000000007</v>
      </c>
      <c r="I275" s="125">
        <f>Tabla1[[#This Row],[Precio U. Costo]]*1.1</f>
        <v>533.5</v>
      </c>
      <c r="J275" s="125">
        <f>Tabla1[[#This Row],[Precio U. Costo]]*1.15</f>
        <v>557.75</v>
      </c>
      <c r="K275" s="125">
        <f>Tabla1[[#This Row],[Precio U. Costo]]*1.2</f>
        <v>582</v>
      </c>
      <c r="L275" s="125">
        <f>Tabla1[[#This Row],[Precio U. Costo]]*1.25</f>
        <v>606.25</v>
      </c>
      <c r="M275" s="92">
        <f>Tabla1[[#This Row],[Precio U. Costo]]*1.3</f>
        <v>630.5</v>
      </c>
      <c r="N275" s="92">
        <f>Tabla1[[#This Row],[Precio U. Costo]]*1.35</f>
        <v>654.75</v>
      </c>
      <c r="O275" s="92">
        <f>Tabla1[[#This Row],[Precio U. Costo]]*1.4</f>
        <v>679</v>
      </c>
      <c r="P275" s="92">
        <f>Tabla1[[#This Row],[Precio U. Costo]]*1.45</f>
        <v>703.25</v>
      </c>
      <c r="Q275" s="125">
        <f>Tabla1[[#This Row],[Precio U. Costo]]*1.5</f>
        <v>727.5</v>
      </c>
      <c r="R275" s="100" t="e">
        <f>VLOOKUP(Tabla1[[#This Row],[Item]],Tabla13[],6,)</f>
        <v>#N/A</v>
      </c>
      <c r="S275" s="93" t="e">
        <f>Tabla1[[#This Row],[Cantidad en Existencia registradas]]-Tabla1[[#This Row],[Cantidad vendida
dd/mm/aaaa]]</f>
        <v>#N/A</v>
      </c>
      <c r="T275" s="93" t="e">
        <f>Tabla1[[#This Row],[Cantidad vendida
dd/mm/aaaa]]+#REF!</f>
        <v>#N/A</v>
      </c>
      <c r="U275" s="93" t="e">
        <f>Tabla1[[#This Row],[Existencia
dd/mm/aaaa2]]+#REF!</f>
        <v>#N/A</v>
      </c>
    </row>
    <row r="276" spans="1:21" s="69" customFormat="1" ht="14.45" hidden="1" customHeight="1" x14ac:dyDescent="0.25">
      <c r="A276" s="99" t="s">
        <v>690</v>
      </c>
      <c r="B276" s="94" t="s">
        <v>186</v>
      </c>
      <c r="C276" s="91" t="s">
        <v>300</v>
      </c>
      <c r="D276" s="91" t="s">
        <v>32</v>
      </c>
      <c r="E276" s="212">
        <v>0</v>
      </c>
      <c r="F276" s="127">
        <v>0</v>
      </c>
      <c r="G276" s="92">
        <f>Tabla1[[#This Row],[Precio U. Costo]]*1.05</f>
        <v>0</v>
      </c>
      <c r="H276" s="92">
        <f>Tabla1[[#This Row],[Precio U. Costo]]*1.08</f>
        <v>0</v>
      </c>
      <c r="I276" s="92">
        <f>Tabla1[[#This Row],[Precio U. Costo]]*1.1</f>
        <v>0</v>
      </c>
      <c r="J276" s="92">
        <f>Tabla1[[#This Row],[Precio U. Costo]]*1.15</f>
        <v>0</v>
      </c>
      <c r="K276" s="92">
        <f>Tabla1[[#This Row],[Precio U. Costo]]*1.2</f>
        <v>0</v>
      </c>
      <c r="L276" s="92">
        <f>Tabla1[[#This Row],[Precio U. Costo]]*1.25</f>
        <v>0</v>
      </c>
      <c r="M276" s="92">
        <f>Tabla1[[#This Row],[Precio U. Costo]]*1.3</f>
        <v>0</v>
      </c>
      <c r="N276" s="92">
        <f>Tabla1[[#This Row],[Precio U. Costo]]*1.35</f>
        <v>0</v>
      </c>
      <c r="O276" s="92">
        <f>Tabla1[[#This Row],[Precio U. Costo]]*1.4</f>
        <v>0</v>
      </c>
      <c r="P276" s="92">
        <f>Tabla1[[#This Row],[Precio U. Costo]]*1.45</f>
        <v>0</v>
      </c>
      <c r="Q276" s="92">
        <f>Tabla1[[#This Row],[Precio U. Costo]]*1.5</f>
        <v>0</v>
      </c>
      <c r="R276" s="100" t="e">
        <f>VLOOKUP(Tabla1[[#This Row],[Item]],Tabla13[],6,)</f>
        <v>#N/A</v>
      </c>
      <c r="S276" s="93" t="e">
        <f>Tabla1[[#This Row],[Cantidad en Existencia registradas]]-Tabla1[[#This Row],[Cantidad vendida
dd/mm/aaaa]]</f>
        <v>#N/A</v>
      </c>
      <c r="T276" s="93" t="e">
        <f>Tabla1[[#This Row],[Cantidad vendida
dd/mm/aaaa]]+#REF!</f>
        <v>#N/A</v>
      </c>
      <c r="U276" s="93" t="e">
        <f>Tabla1[[#This Row],[Existencia
dd/mm/aaaa2]]+#REF!</f>
        <v>#N/A</v>
      </c>
    </row>
    <row r="277" spans="1:21" s="69" customFormat="1" ht="14.45" hidden="1" customHeight="1" x14ac:dyDescent="0.25">
      <c r="A277" s="99" t="s">
        <v>610</v>
      </c>
      <c r="B277" s="94" t="s">
        <v>196</v>
      </c>
      <c r="C277" s="91" t="s">
        <v>201</v>
      </c>
      <c r="D277" s="91" t="s">
        <v>32</v>
      </c>
      <c r="E277" s="212">
        <v>0</v>
      </c>
      <c r="F277" s="127">
        <v>663</v>
      </c>
      <c r="G277" s="92">
        <f>Tabla1[[#This Row],[Precio U. Costo]]*1.05</f>
        <v>696.15</v>
      </c>
      <c r="H277" s="92">
        <f>Tabla1[[#This Row],[Precio U. Costo]]*1.08</f>
        <v>716.04000000000008</v>
      </c>
      <c r="I277" s="92">
        <f>Tabla1[[#This Row],[Precio U. Costo]]*1.1</f>
        <v>729.30000000000007</v>
      </c>
      <c r="J277" s="92">
        <f>Tabla1[[#This Row],[Precio U. Costo]]*1.15</f>
        <v>762.44999999999993</v>
      </c>
      <c r="K277" s="92">
        <f>Tabla1[[#This Row],[Precio U. Costo]]*1.2</f>
        <v>795.6</v>
      </c>
      <c r="L277" s="92">
        <f>Tabla1[[#This Row],[Precio U. Costo]]*1.25</f>
        <v>828.75</v>
      </c>
      <c r="M277" s="92">
        <f>Tabla1[[#This Row],[Precio U. Costo]]*1.3</f>
        <v>861.9</v>
      </c>
      <c r="N277" s="92">
        <f>Tabla1[[#This Row],[Precio U. Costo]]*1.35</f>
        <v>895.05000000000007</v>
      </c>
      <c r="O277" s="92">
        <f>Tabla1[[#This Row],[Precio U. Costo]]*1.4</f>
        <v>928.19999999999993</v>
      </c>
      <c r="P277" s="92">
        <f>Tabla1[[#This Row],[Precio U. Costo]]*1.45</f>
        <v>961.35</v>
      </c>
      <c r="Q277" s="92">
        <f>Tabla1[[#This Row],[Precio U. Costo]]*1.5</f>
        <v>994.5</v>
      </c>
      <c r="R277" s="100" t="e">
        <f>VLOOKUP(Tabla1[[#This Row],[Item]],Tabla13[],6,)</f>
        <v>#N/A</v>
      </c>
      <c r="S277" s="93" t="e">
        <f>Tabla1[[#This Row],[Cantidad en Existencia registradas]]-Tabla1[[#This Row],[Cantidad vendida
dd/mm/aaaa]]</f>
        <v>#N/A</v>
      </c>
      <c r="T277" s="93" t="e">
        <f>Tabla1[[#This Row],[Cantidad vendida
dd/mm/aaaa]]+#REF!</f>
        <v>#N/A</v>
      </c>
      <c r="U277" s="93" t="e">
        <f>Tabla1[[#This Row],[Existencia
dd/mm/aaaa2]]+#REF!</f>
        <v>#N/A</v>
      </c>
    </row>
    <row r="278" spans="1:21" s="69" customFormat="1" ht="14.45" hidden="1" customHeight="1" x14ac:dyDescent="0.25">
      <c r="A278" s="99" t="s">
        <v>598</v>
      </c>
      <c r="B278" s="94" t="s">
        <v>830</v>
      </c>
      <c r="C278" s="94" t="s">
        <v>831</v>
      </c>
      <c r="D278" s="91" t="s">
        <v>32</v>
      </c>
      <c r="E278" s="212">
        <v>1</v>
      </c>
      <c r="F278" s="127">
        <v>0</v>
      </c>
      <c r="G278" s="92">
        <f>Tabla1[[#This Row],[Precio U. Costo]]*1.05</f>
        <v>0</v>
      </c>
      <c r="H278" s="92">
        <f>Tabla1[[#This Row],[Precio U. Costo]]*1.08</f>
        <v>0</v>
      </c>
      <c r="I278" s="92">
        <f>Tabla1[[#This Row],[Precio U. Costo]]*1.1</f>
        <v>0</v>
      </c>
      <c r="J278" s="92">
        <f>Tabla1[[#This Row],[Precio U. Costo]]*1.15</f>
        <v>0</v>
      </c>
      <c r="K278" s="92">
        <f>Tabla1[[#This Row],[Precio U. Costo]]*1.2</f>
        <v>0</v>
      </c>
      <c r="L278" s="92">
        <f>Tabla1[[#This Row],[Precio U. Costo]]*1.25</f>
        <v>0</v>
      </c>
      <c r="M278" s="92">
        <f>Tabla1[[#This Row],[Precio U. Costo]]*1.3</f>
        <v>0</v>
      </c>
      <c r="N278" s="92">
        <f>Tabla1[[#This Row],[Precio U. Costo]]*1.35</f>
        <v>0</v>
      </c>
      <c r="O278" s="92">
        <f>Tabla1[[#This Row],[Precio U. Costo]]*1.4</f>
        <v>0</v>
      </c>
      <c r="P278" s="92">
        <f>Tabla1[[#This Row],[Precio U. Costo]]*1.45</f>
        <v>0</v>
      </c>
      <c r="Q278" s="92">
        <f>Tabla1[[#This Row],[Precio U. Costo]]*1.5</f>
        <v>0</v>
      </c>
      <c r="R278" s="100" t="e">
        <f>VLOOKUP(Tabla1[[#This Row],[Item]],Tabla13[],6,)</f>
        <v>#N/A</v>
      </c>
      <c r="S278" s="93" t="e">
        <f>Tabla1[[#This Row],[Cantidad en Existencia registradas]]-Tabla1[[#This Row],[Cantidad vendida
dd/mm/aaaa]]</f>
        <v>#N/A</v>
      </c>
      <c r="T278" s="93" t="e">
        <f>Tabla1[[#This Row],[Cantidad vendida
dd/mm/aaaa]]+#REF!</f>
        <v>#N/A</v>
      </c>
      <c r="U278" s="93" t="e">
        <f>Tabla1[[#This Row],[Existencia
dd/mm/aaaa2]]+#REF!</f>
        <v>#N/A</v>
      </c>
    </row>
    <row r="279" spans="1:21" s="69" customFormat="1" ht="14.45" hidden="1" customHeight="1" x14ac:dyDescent="0.25">
      <c r="A279" s="99" t="s">
        <v>609</v>
      </c>
      <c r="B279" s="94" t="s">
        <v>196</v>
      </c>
      <c r="C279" s="91" t="s">
        <v>200</v>
      </c>
      <c r="D279" s="91" t="s">
        <v>32</v>
      </c>
      <c r="E279" s="212">
        <v>0</v>
      </c>
      <c r="F279" s="127">
        <v>798</v>
      </c>
      <c r="G279" s="92">
        <f>Tabla1[[#This Row],[Precio U. Costo]]*1.05</f>
        <v>837.90000000000009</v>
      </c>
      <c r="H279" s="92">
        <f>Tabla1[[#This Row],[Precio U. Costo]]*1.08</f>
        <v>861.84</v>
      </c>
      <c r="I279" s="92">
        <f>Tabla1[[#This Row],[Precio U. Costo]]*1.1</f>
        <v>877.80000000000007</v>
      </c>
      <c r="J279" s="92">
        <f>Tabla1[[#This Row],[Precio U. Costo]]*1.15</f>
        <v>917.69999999999993</v>
      </c>
      <c r="K279" s="92">
        <f>Tabla1[[#This Row],[Precio U. Costo]]*1.2</f>
        <v>957.59999999999991</v>
      </c>
      <c r="L279" s="92">
        <f>Tabla1[[#This Row],[Precio U. Costo]]*1.25</f>
        <v>997.5</v>
      </c>
      <c r="M279" s="92">
        <f>Tabla1[[#This Row],[Precio U. Costo]]*1.3</f>
        <v>1037.4000000000001</v>
      </c>
      <c r="N279" s="92">
        <f>Tabla1[[#This Row],[Precio U. Costo]]*1.35</f>
        <v>1077.3000000000002</v>
      </c>
      <c r="O279" s="92">
        <f>Tabla1[[#This Row],[Precio U. Costo]]*1.4</f>
        <v>1117.1999999999998</v>
      </c>
      <c r="P279" s="92">
        <f>Tabla1[[#This Row],[Precio U. Costo]]*1.45</f>
        <v>1157.0999999999999</v>
      </c>
      <c r="Q279" s="92">
        <f>Tabla1[[#This Row],[Precio U. Costo]]*1.5</f>
        <v>1197</v>
      </c>
      <c r="R279" s="100" t="e">
        <f>VLOOKUP(Tabla1[[#This Row],[Item]],Tabla13[],6,)</f>
        <v>#N/A</v>
      </c>
      <c r="S279" s="93" t="e">
        <f>Tabla1[[#This Row],[Cantidad en Existencia registradas]]-Tabla1[[#This Row],[Cantidad vendida
dd/mm/aaaa]]</f>
        <v>#N/A</v>
      </c>
      <c r="T279" s="93" t="e">
        <f>Tabla1[[#This Row],[Cantidad vendida
dd/mm/aaaa]]+#REF!</f>
        <v>#N/A</v>
      </c>
      <c r="U279" s="93" t="e">
        <f>Tabla1[[#This Row],[Existencia
dd/mm/aaaa2]]+#REF!</f>
        <v>#N/A</v>
      </c>
    </row>
    <row r="280" spans="1:21" s="69" customFormat="1" ht="14.45" hidden="1" customHeight="1" x14ac:dyDescent="0.25">
      <c r="A280" s="99" t="s">
        <v>689</v>
      </c>
      <c r="B280" s="94" t="s">
        <v>186</v>
      </c>
      <c r="C280" s="91" t="s">
        <v>794</v>
      </c>
      <c r="D280" s="91" t="s">
        <v>32</v>
      </c>
      <c r="E280" s="212">
        <v>77</v>
      </c>
      <c r="F280" s="127">
        <v>0</v>
      </c>
      <c r="G280" s="92">
        <f>Tabla1[[#This Row],[Precio U. Costo]]*1.05</f>
        <v>0</v>
      </c>
      <c r="H280" s="92">
        <f>Tabla1[[#This Row],[Precio U. Costo]]*1.08</f>
        <v>0</v>
      </c>
      <c r="I280" s="92">
        <f>Tabla1[[#This Row],[Precio U. Costo]]*1.1</f>
        <v>0</v>
      </c>
      <c r="J280" s="92">
        <f>Tabla1[[#This Row],[Precio U. Costo]]*1.15</f>
        <v>0</v>
      </c>
      <c r="K280" s="92">
        <f>Tabla1[[#This Row],[Precio U. Costo]]*1.2</f>
        <v>0</v>
      </c>
      <c r="L280" s="92">
        <f>Tabla1[[#This Row],[Precio U. Costo]]*1.25</f>
        <v>0</v>
      </c>
      <c r="M280" s="92">
        <f>Tabla1[[#This Row],[Precio U. Costo]]*1.3</f>
        <v>0</v>
      </c>
      <c r="N280" s="92">
        <f>Tabla1[[#This Row],[Precio U. Costo]]*1.35</f>
        <v>0</v>
      </c>
      <c r="O280" s="92">
        <f>Tabla1[[#This Row],[Precio U. Costo]]*1.4</f>
        <v>0</v>
      </c>
      <c r="P280" s="92">
        <f>Tabla1[[#This Row],[Precio U. Costo]]*1.45</f>
        <v>0</v>
      </c>
      <c r="Q280" s="92">
        <f>Tabla1[[#This Row],[Precio U. Costo]]*1.5</f>
        <v>0</v>
      </c>
      <c r="R280" s="100" t="e">
        <f>VLOOKUP(Tabla1[[#This Row],[Item]],Tabla13[],6,)</f>
        <v>#N/A</v>
      </c>
      <c r="S280" s="93" t="e">
        <f>Tabla1[[#This Row],[Cantidad en Existencia registradas]]-Tabla1[[#This Row],[Cantidad vendida
dd/mm/aaaa]]</f>
        <v>#N/A</v>
      </c>
      <c r="T280" s="93" t="e">
        <f>Tabla1[[#This Row],[Cantidad vendida
dd/mm/aaaa]]+#REF!</f>
        <v>#N/A</v>
      </c>
      <c r="U280" s="93" t="e">
        <f>Tabla1[[#This Row],[Existencia
dd/mm/aaaa2]]+#REF!</f>
        <v>#N/A</v>
      </c>
    </row>
    <row r="281" spans="1:21" s="69" customFormat="1" ht="14.45" hidden="1" customHeight="1" x14ac:dyDescent="0.25">
      <c r="A281" s="99" t="s">
        <v>686</v>
      </c>
      <c r="B281" s="94" t="s">
        <v>186</v>
      </c>
      <c r="C281" s="91" t="s">
        <v>1042</v>
      </c>
      <c r="D281" s="91" t="s">
        <v>32</v>
      </c>
      <c r="E281" s="241">
        <v>201</v>
      </c>
      <c r="F281" s="161"/>
      <c r="G281" s="92">
        <f>Tabla1[[#This Row],[Precio U. Costo]]*1.05</f>
        <v>0</v>
      </c>
      <c r="H281" s="92">
        <f>Tabla1[[#This Row],[Precio U. Costo]]*1.08</f>
        <v>0</v>
      </c>
      <c r="I281" s="92">
        <f>Tabla1[[#This Row],[Precio U. Costo]]*1.1</f>
        <v>0</v>
      </c>
      <c r="J281" s="92">
        <f>Tabla1[[#This Row],[Precio U. Costo]]*1.15</f>
        <v>0</v>
      </c>
      <c r="K281" s="92">
        <f>Tabla1[[#This Row],[Precio U. Costo]]*1.2</f>
        <v>0</v>
      </c>
      <c r="L281" s="92">
        <f>Tabla1[[#This Row],[Precio U. Costo]]*1.25</f>
        <v>0</v>
      </c>
      <c r="M281" s="92">
        <f>Tabla1[[#This Row],[Precio U. Costo]]*1.3</f>
        <v>0</v>
      </c>
      <c r="N281" s="92">
        <f>Tabla1[[#This Row],[Precio U. Costo]]*1.35</f>
        <v>0</v>
      </c>
      <c r="O281" s="92">
        <f>Tabla1[[#This Row],[Precio U. Costo]]*1.4</f>
        <v>0</v>
      </c>
      <c r="P281" s="92">
        <f>Tabla1[[#This Row],[Precio U. Costo]]*1.45</f>
        <v>0</v>
      </c>
      <c r="Q281" s="92">
        <f>Tabla1[[#This Row],[Precio U. Costo]]*1.5</f>
        <v>0</v>
      </c>
      <c r="R281" s="100" t="e">
        <f>VLOOKUP(Tabla1[[#This Row],[Item]],Tabla13[],6,)</f>
        <v>#N/A</v>
      </c>
      <c r="S281" s="93" t="e">
        <f>Tabla1[[#This Row],[Cantidad en Existencia registradas]]-Tabla1[[#This Row],[Cantidad vendida
dd/mm/aaaa]]</f>
        <v>#N/A</v>
      </c>
      <c r="T281" s="93" t="e">
        <f>Tabla1[[#This Row],[Cantidad vendida
dd/mm/aaaa]]+#REF!</f>
        <v>#N/A</v>
      </c>
      <c r="U281" s="93" t="e">
        <f>Tabla1[[#This Row],[Existencia
dd/mm/aaaa2]]+#REF!</f>
        <v>#N/A</v>
      </c>
    </row>
    <row r="282" spans="1:21" s="69" customFormat="1" ht="14.45" hidden="1" customHeight="1" x14ac:dyDescent="0.25">
      <c r="A282" s="99" t="s">
        <v>685</v>
      </c>
      <c r="B282" s="94" t="s">
        <v>186</v>
      </c>
      <c r="C282" s="91" t="s">
        <v>833</v>
      </c>
      <c r="D282" s="91" t="s">
        <v>32</v>
      </c>
      <c r="E282" s="212">
        <v>0</v>
      </c>
      <c r="F282" s="127">
        <f>3.5*1.2</f>
        <v>4.2</v>
      </c>
      <c r="G282" s="92">
        <f>Tabla1[[#This Row],[Precio U. Costo]]*1.05</f>
        <v>4.41</v>
      </c>
      <c r="H282" s="92">
        <f>Tabla1[[#This Row],[Precio U. Costo]]*1.08</f>
        <v>4.5360000000000005</v>
      </c>
      <c r="I282" s="92">
        <f>Tabla1[[#This Row],[Precio U. Costo]]*1.1</f>
        <v>4.620000000000001</v>
      </c>
      <c r="J282" s="92">
        <f>Tabla1[[#This Row],[Precio U. Costo]]*1.15</f>
        <v>4.83</v>
      </c>
      <c r="K282" s="92">
        <f>Tabla1[[#This Row],[Precio U. Costo]]*1.2</f>
        <v>5.04</v>
      </c>
      <c r="L282" s="92">
        <f>Tabla1[[#This Row],[Precio U. Costo]]*1.25</f>
        <v>5.25</v>
      </c>
      <c r="M282" s="92">
        <f>Tabla1[[#This Row],[Precio U. Costo]]*1.3</f>
        <v>5.4600000000000009</v>
      </c>
      <c r="N282" s="92">
        <f>Tabla1[[#This Row],[Precio U. Costo]]*1.35</f>
        <v>5.6700000000000008</v>
      </c>
      <c r="O282" s="92">
        <f>Tabla1[[#This Row],[Precio U. Costo]]*1.4</f>
        <v>5.88</v>
      </c>
      <c r="P282" s="92">
        <f>Tabla1[[#This Row],[Precio U. Costo]]*1.45</f>
        <v>6.09</v>
      </c>
      <c r="Q282" s="92">
        <f>Tabla1[[#This Row],[Precio U. Costo]]*1.5</f>
        <v>6.3000000000000007</v>
      </c>
      <c r="R282" s="100" t="e">
        <f>VLOOKUP(Tabla1[[#This Row],[Item]],Tabla13[],6,)</f>
        <v>#N/A</v>
      </c>
      <c r="S282" s="93" t="e">
        <f>Tabla1[[#This Row],[Cantidad en Existencia registradas]]-Tabla1[[#This Row],[Cantidad vendida
dd/mm/aaaa]]</f>
        <v>#N/A</v>
      </c>
      <c r="T282" s="93" t="e">
        <f>Tabla1[[#This Row],[Cantidad vendida
dd/mm/aaaa]]+#REF!</f>
        <v>#N/A</v>
      </c>
      <c r="U282" s="93" t="e">
        <f>Tabla1[[#This Row],[Existencia
dd/mm/aaaa2]]+#REF!</f>
        <v>#N/A</v>
      </c>
    </row>
    <row r="283" spans="1:21" s="69" customFormat="1" ht="14.45" hidden="1" customHeight="1" x14ac:dyDescent="0.25">
      <c r="A283" s="99" t="s">
        <v>688</v>
      </c>
      <c r="B283" s="94" t="s">
        <v>186</v>
      </c>
      <c r="C283" s="91" t="s">
        <v>834</v>
      </c>
      <c r="D283" s="91" t="s">
        <v>32</v>
      </c>
      <c r="E283" s="212">
        <v>0</v>
      </c>
      <c r="F283" s="231">
        <v>3.5</v>
      </c>
      <c r="G283" s="92">
        <f>Tabla1[[#This Row],[Precio U. Costo]]*1.05</f>
        <v>3.6750000000000003</v>
      </c>
      <c r="H283" s="92">
        <f>Tabla1[[#This Row],[Precio U. Costo]]*1.08</f>
        <v>3.7800000000000002</v>
      </c>
      <c r="I283" s="92">
        <f>Tabla1[[#This Row],[Precio U. Costo]]*1.1</f>
        <v>3.8500000000000005</v>
      </c>
      <c r="J283" s="92">
        <f>Tabla1[[#This Row],[Precio U. Costo]]*1.15</f>
        <v>4.0249999999999995</v>
      </c>
      <c r="K283" s="92">
        <f>Tabla1[[#This Row],[Precio U. Costo]]*1.2</f>
        <v>4.2</v>
      </c>
      <c r="L283" s="92">
        <f>Tabla1[[#This Row],[Precio U. Costo]]*1.25</f>
        <v>4.375</v>
      </c>
      <c r="M283" s="92">
        <f>Tabla1[[#This Row],[Precio U. Costo]]*1.3</f>
        <v>4.55</v>
      </c>
      <c r="N283" s="92">
        <f>Tabla1[[#This Row],[Precio U. Costo]]*1.35</f>
        <v>4.7250000000000005</v>
      </c>
      <c r="O283" s="92">
        <f>Tabla1[[#This Row],[Precio U. Costo]]*1.4</f>
        <v>4.8999999999999995</v>
      </c>
      <c r="P283" s="92">
        <f>Tabla1[[#This Row],[Precio U. Costo]]*1.45</f>
        <v>5.0750000000000002</v>
      </c>
      <c r="Q283" s="92">
        <f>Tabla1[[#This Row],[Precio U. Costo]]*1.5</f>
        <v>5.25</v>
      </c>
      <c r="R283" s="100" t="e">
        <f>VLOOKUP(Tabla1[[#This Row],[Item]],Tabla13[],6,)</f>
        <v>#N/A</v>
      </c>
      <c r="S283" s="93" t="e">
        <f>Tabla1[[#This Row],[Cantidad en Existencia registradas]]-Tabla1[[#This Row],[Cantidad vendida
dd/mm/aaaa]]</f>
        <v>#N/A</v>
      </c>
      <c r="T283" s="93" t="e">
        <f>Tabla1[[#This Row],[Cantidad vendida
dd/mm/aaaa]]+#REF!</f>
        <v>#N/A</v>
      </c>
      <c r="U283" s="93" t="e">
        <f>Tabla1[[#This Row],[Existencia
dd/mm/aaaa2]]+#REF!</f>
        <v>#N/A</v>
      </c>
    </row>
    <row r="284" spans="1:21" s="69" customFormat="1" ht="14.45" hidden="1" customHeight="1" x14ac:dyDescent="0.25">
      <c r="A284" s="99" t="s">
        <v>687</v>
      </c>
      <c r="B284" s="94" t="s">
        <v>186</v>
      </c>
      <c r="C284" s="91" t="s">
        <v>795</v>
      </c>
      <c r="D284" s="91" t="s">
        <v>32</v>
      </c>
      <c r="E284" s="212">
        <v>371</v>
      </c>
      <c r="F284" s="231">
        <v>2</v>
      </c>
      <c r="G284" s="92">
        <f>Tabla1[[#This Row],[Precio U. Costo]]*1.05</f>
        <v>2.1</v>
      </c>
      <c r="H284" s="92">
        <f>Tabla1[[#This Row],[Precio U. Costo]]*1.08</f>
        <v>2.16</v>
      </c>
      <c r="I284" s="92">
        <f>Tabla1[[#This Row],[Precio U. Costo]]*1.1</f>
        <v>2.2000000000000002</v>
      </c>
      <c r="J284" s="92">
        <f>Tabla1[[#This Row],[Precio U. Costo]]*1.15</f>
        <v>2.2999999999999998</v>
      </c>
      <c r="K284" s="92">
        <f>Tabla1[[#This Row],[Precio U. Costo]]*1.2</f>
        <v>2.4</v>
      </c>
      <c r="L284" s="92">
        <f>Tabla1[[#This Row],[Precio U. Costo]]*1.25</f>
        <v>2.5</v>
      </c>
      <c r="M284" s="92">
        <f>Tabla1[[#This Row],[Precio U. Costo]]*1.3</f>
        <v>2.6</v>
      </c>
      <c r="N284" s="92">
        <f>Tabla1[[#This Row],[Precio U. Costo]]*1.35</f>
        <v>2.7</v>
      </c>
      <c r="O284" s="92">
        <f>Tabla1[[#This Row],[Precio U. Costo]]*1.4</f>
        <v>2.8</v>
      </c>
      <c r="P284" s="92">
        <f>Tabla1[[#This Row],[Precio U. Costo]]*1.45</f>
        <v>2.9</v>
      </c>
      <c r="Q284" s="92">
        <f>Tabla1[[#This Row],[Precio U. Costo]]*1.5</f>
        <v>3</v>
      </c>
      <c r="R284" s="100" t="e">
        <f>VLOOKUP(Tabla1[[#This Row],[Item]],Tabla13[],6,)</f>
        <v>#N/A</v>
      </c>
      <c r="S284" s="93" t="e">
        <f>Tabla1[[#This Row],[Cantidad en Existencia registradas]]-Tabla1[[#This Row],[Cantidad vendida
dd/mm/aaaa]]</f>
        <v>#N/A</v>
      </c>
      <c r="T284" s="93" t="e">
        <f>Tabla1[[#This Row],[Cantidad vendida
dd/mm/aaaa]]+#REF!</f>
        <v>#N/A</v>
      </c>
      <c r="U284" s="93" t="e">
        <f>Tabla1[[#This Row],[Existencia
dd/mm/aaaa2]]+#REF!</f>
        <v>#N/A</v>
      </c>
    </row>
    <row r="285" spans="1:21" s="69" customFormat="1" ht="14.45" hidden="1" customHeight="1" x14ac:dyDescent="0.25">
      <c r="A285" s="138"/>
      <c r="B285" s="93" t="s">
        <v>186</v>
      </c>
      <c r="C285" s="91" t="s">
        <v>1041</v>
      </c>
      <c r="D285" s="93" t="s">
        <v>32</v>
      </c>
      <c r="E285" s="240">
        <v>60</v>
      </c>
      <c r="F285" s="127">
        <v>7</v>
      </c>
      <c r="G285" s="139">
        <f>Tabla1[[#This Row],[Precio U. Costo]]*1.05</f>
        <v>7.3500000000000005</v>
      </c>
      <c r="H285" s="139">
        <f>Tabla1[[#This Row],[Precio U. Costo]]*1.08</f>
        <v>7.5600000000000005</v>
      </c>
      <c r="I285" s="139">
        <f>Tabla1[[#This Row],[Precio U. Costo]]*1.1</f>
        <v>7.7000000000000011</v>
      </c>
      <c r="J285" s="139">
        <f>Tabla1[[#This Row],[Precio U. Costo]]*1.15</f>
        <v>8.0499999999999989</v>
      </c>
      <c r="K285" s="139">
        <f>Tabla1[[#This Row],[Precio U. Costo]]*1.2</f>
        <v>8.4</v>
      </c>
      <c r="L285" s="139">
        <f>Tabla1[[#This Row],[Precio U. Costo]]*1.25</f>
        <v>8.75</v>
      </c>
      <c r="M285" s="92">
        <f>Tabla1[[#This Row],[Precio U. Costo]]*1.3</f>
        <v>9.1</v>
      </c>
      <c r="N285" s="92">
        <f>Tabla1[[#This Row],[Precio U. Costo]]*1.35</f>
        <v>9.4500000000000011</v>
      </c>
      <c r="O285" s="92">
        <f>Tabla1[[#This Row],[Precio U. Costo]]*1.4</f>
        <v>9.7999999999999989</v>
      </c>
      <c r="P285" s="139">
        <f>Tabla1[[#This Row],[Precio U. Costo]]*1.45</f>
        <v>10.15</v>
      </c>
      <c r="Q285" s="139">
        <f>Tabla1[[#This Row],[Precio U. Costo]]*1.5</f>
        <v>10.5</v>
      </c>
      <c r="R285" s="100" t="e">
        <f>VLOOKUP(Tabla1[[#This Row],[Item]],Tabla13[],6,)</f>
        <v>#N/A</v>
      </c>
      <c r="S285" s="140" t="e">
        <f>Tabla1[[#This Row],[Cantidad en Existencia registradas]]-Tabla1[[#This Row],[Cantidad vendida
dd/mm/aaaa]]</f>
        <v>#N/A</v>
      </c>
      <c r="T285" s="140" t="e">
        <f>Tabla1[[#This Row],[Cantidad vendida
dd/mm/aaaa]]+#REF!</f>
        <v>#N/A</v>
      </c>
      <c r="U285" s="140" t="e">
        <f>Tabla1[[#This Row],[Existencia
dd/mm/aaaa2]]+#REF!</f>
        <v>#N/A</v>
      </c>
    </row>
    <row r="286" spans="1:21" s="69" customFormat="1" ht="14.45" hidden="1" customHeight="1" x14ac:dyDescent="0.25">
      <c r="A286" s="99" t="s">
        <v>655</v>
      </c>
      <c r="B286" s="94" t="s">
        <v>186</v>
      </c>
      <c r="C286" s="91" t="s">
        <v>1037</v>
      </c>
      <c r="D286" s="91" t="s">
        <v>32</v>
      </c>
      <c r="E286" s="241">
        <v>50</v>
      </c>
      <c r="F286" s="231">
        <v>2</v>
      </c>
      <c r="G286" s="92">
        <f>Tabla1[[#This Row],[Precio U. Costo]]*1.05</f>
        <v>2.1</v>
      </c>
      <c r="H286" s="92">
        <f>Tabla1[[#This Row],[Precio U. Costo]]*1.08</f>
        <v>2.16</v>
      </c>
      <c r="I286" s="92">
        <f>Tabla1[[#This Row],[Precio U. Costo]]*1.1</f>
        <v>2.2000000000000002</v>
      </c>
      <c r="J286" s="92">
        <f>Tabla1[[#This Row],[Precio U. Costo]]*1.15</f>
        <v>2.2999999999999998</v>
      </c>
      <c r="K286" s="92">
        <f>Tabla1[[#This Row],[Precio U. Costo]]*1.2</f>
        <v>2.4</v>
      </c>
      <c r="L286" s="92">
        <f>Tabla1[[#This Row],[Precio U. Costo]]*1.25</f>
        <v>2.5</v>
      </c>
      <c r="M286" s="92">
        <f>Tabla1[[#This Row],[Precio U. Costo]]*1.3</f>
        <v>2.6</v>
      </c>
      <c r="N286" s="92">
        <f>Tabla1[[#This Row],[Precio U. Costo]]*1.35</f>
        <v>2.7</v>
      </c>
      <c r="O286" s="92">
        <f>Tabla1[[#This Row],[Precio U. Costo]]*1.4</f>
        <v>2.8</v>
      </c>
      <c r="P286" s="92">
        <f>Tabla1[[#This Row],[Precio U. Costo]]*1.45</f>
        <v>2.9</v>
      </c>
      <c r="Q286" s="92">
        <f>Tabla1[[#This Row],[Precio U. Costo]]*1.5</f>
        <v>3</v>
      </c>
      <c r="R286" s="100" t="e">
        <f>VLOOKUP(Tabla1[[#This Row],[Item]],Tabla13[],6,)</f>
        <v>#N/A</v>
      </c>
      <c r="S286" s="93" t="e">
        <f>Tabla1[[#This Row],[Cantidad en Existencia registradas]]-Tabla1[[#This Row],[Cantidad vendida
dd/mm/aaaa]]</f>
        <v>#N/A</v>
      </c>
      <c r="T286" s="93" t="e">
        <f>Tabla1[[#This Row],[Cantidad vendida
dd/mm/aaaa]]+#REF!</f>
        <v>#N/A</v>
      </c>
      <c r="U286" s="93" t="e">
        <f>Tabla1[[#This Row],[Existencia
dd/mm/aaaa2]]+#REF!</f>
        <v>#N/A</v>
      </c>
    </row>
    <row r="287" spans="1:21" s="69" customFormat="1" ht="14.45" hidden="1" customHeight="1" x14ac:dyDescent="0.25">
      <c r="A287" s="99" t="s">
        <v>654</v>
      </c>
      <c r="B287" s="94" t="s">
        <v>186</v>
      </c>
      <c r="C287" s="91" t="s">
        <v>823</v>
      </c>
      <c r="D287" s="91" t="s">
        <v>32</v>
      </c>
      <c r="E287" s="212">
        <v>0</v>
      </c>
      <c r="F287" s="127">
        <v>3</v>
      </c>
      <c r="G287" s="92">
        <f>Tabla1[[#This Row],[Precio U. Costo]]*1.05</f>
        <v>3.1500000000000004</v>
      </c>
      <c r="H287" s="92">
        <f>Tabla1[[#This Row],[Precio U. Costo]]*1.08</f>
        <v>3.24</v>
      </c>
      <c r="I287" s="92">
        <f>Tabla1[[#This Row],[Precio U. Costo]]*1.1</f>
        <v>3.3000000000000003</v>
      </c>
      <c r="J287" s="92">
        <f>Tabla1[[#This Row],[Precio U. Costo]]*1.15</f>
        <v>3.4499999999999997</v>
      </c>
      <c r="K287" s="92">
        <f>Tabla1[[#This Row],[Precio U. Costo]]*1.2</f>
        <v>3.5999999999999996</v>
      </c>
      <c r="L287" s="92">
        <f>Tabla1[[#This Row],[Precio U. Costo]]*1.25</f>
        <v>3.75</v>
      </c>
      <c r="M287" s="92">
        <f>Tabla1[[#This Row],[Precio U. Costo]]*1.3</f>
        <v>3.9000000000000004</v>
      </c>
      <c r="N287" s="92">
        <f>Tabla1[[#This Row],[Precio U. Costo]]*1.35</f>
        <v>4.0500000000000007</v>
      </c>
      <c r="O287" s="92">
        <f>Tabla1[[#This Row],[Precio U. Costo]]*1.4</f>
        <v>4.1999999999999993</v>
      </c>
      <c r="P287" s="92">
        <f>Tabla1[[#This Row],[Precio U. Costo]]*1.45</f>
        <v>4.3499999999999996</v>
      </c>
      <c r="Q287" s="92">
        <f>Tabla1[[#This Row],[Precio U. Costo]]*1.5</f>
        <v>4.5</v>
      </c>
      <c r="R287" s="100" t="e">
        <f>VLOOKUP(Tabla1[[#This Row],[Item]],Tabla13[],6,)</f>
        <v>#N/A</v>
      </c>
      <c r="S287" s="93" t="e">
        <f>Tabla1[[#This Row],[Cantidad en Existencia registradas]]-Tabla1[[#This Row],[Cantidad vendida
dd/mm/aaaa]]</f>
        <v>#N/A</v>
      </c>
      <c r="T287" s="93" t="e">
        <f>Tabla1[[#This Row],[Cantidad vendida
dd/mm/aaaa]]+#REF!</f>
        <v>#N/A</v>
      </c>
      <c r="U287" s="93" t="e">
        <f>Tabla1[[#This Row],[Existencia
dd/mm/aaaa2]]+#REF!</f>
        <v>#N/A</v>
      </c>
    </row>
    <row r="288" spans="1:21" s="69" customFormat="1" ht="14.45" hidden="1" customHeight="1" x14ac:dyDescent="0.25">
      <c r="A288" s="99" t="s">
        <v>653</v>
      </c>
      <c r="B288" s="94" t="s">
        <v>186</v>
      </c>
      <c r="C288" s="91" t="s">
        <v>825</v>
      </c>
      <c r="D288" s="91" t="s">
        <v>32</v>
      </c>
      <c r="E288" s="222">
        <v>28</v>
      </c>
      <c r="F288" s="127">
        <v>3</v>
      </c>
      <c r="G288" s="92">
        <f>Tabla1[[#This Row],[Precio U. Costo]]*1.05</f>
        <v>3.1500000000000004</v>
      </c>
      <c r="H288" s="92">
        <f>Tabla1[[#This Row],[Precio U. Costo]]*1.08</f>
        <v>3.24</v>
      </c>
      <c r="I288" s="92">
        <f>Tabla1[[#This Row],[Precio U. Costo]]*1.1</f>
        <v>3.3000000000000003</v>
      </c>
      <c r="J288" s="92">
        <f>Tabla1[[#This Row],[Precio U. Costo]]*1.15</f>
        <v>3.4499999999999997</v>
      </c>
      <c r="K288" s="92">
        <f>Tabla1[[#This Row],[Precio U. Costo]]*1.2</f>
        <v>3.5999999999999996</v>
      </c>
      <c r="L288" s="92">
        <f>Tabla1[[#This Row],[Precio U. Costo]]*1.25</f>
        <v>3.75</v>
      </c>
      <c r="M288" s="92">
        <f>Tabla1[[#This Row],[Precio U. Costo]]*1.3</f>
        <v>3.9000000000000004</v>
      </c>
      <c r="N288" s="92">
        <f>Tabla1[[#This Row],[Precio U. Costo]]*1.35</f>
        <v>4.0500000000000007</v>
      </c>
      <c r="O288" s="92">
        <f>Tabla1[[#This Row],[Precio U. Costo]]*1.4</f>
        <v>4.1999999999999993</v>
      </c>
      <c r="P288" s="92">
        <f>Tabla1[[#This Row],[Precio U. Costo]]*1.45</f>
        <v>4.3499999999999996</v>
      </c>
      <c r="Q288" s="92">
        <f>Tabla1[[#This Row],[Precio U. Costo]]*1.5</f>
        <v>4.5</v>
      </c>
      <c r="R288" s="100" t="e">
        <f>VLOOKUP(Tabla1[[#This Row],[Item]],Tabla13[],6,)</f>
        <v>#N/A</v>
      </c>
      <c r="S288" s="93" t="e">
        <f>Tabla1[[#This Row],[Cantidad en Existencia registradas]]-Tabla1[[#This Row],[Cantidad vendida
dd/mm/aaaa]]</f>
        <v>#N/A</v>
      </c>
      <c r="T288" s="93" t="e">
        <f>Tabla1[[#This Row],[Cantidad vendida
dd/mm/aaaa]]+#REF!</f>
        <v>#N/A</v>
      </c>
      <c r="U288" s="93" t="e">
        <f>Tabla1[[#This Row],[Existencia
dd/mm/aaaa2]]+#REF!</f>
        <v>#N/A</v>
      </c>
    </row>
    <row r="289" spans="1:21" s="69" customFormat="1" ht="14.45" hidden="1" customHeight="1" x14ac:dyDescent="0.25">
      <c r="A289" s="99" t="s">
        <v>652</v>
      </c>
      <c r="B289" s="94" t="s">
        <v>186</v>
      </c>
      <c r="C289" s="91" t="s">
        <v>1046</v>
      </c>
      <c r="D289" s="91" t="s">
        <v>32</v>
      </c>
      <c r="E289" s="241">
        <v>350</v>
      </c>
      <c r="F289" s="127">
        <v>0.5</v>
      </c>
      <c r="G289" s="92">
        <f>Tabla1[[#This Row],[Precio U. Costo]]*1.05</f>
        <v>0.52500000000000002</v>
      </c>
      <c r="H289" s="92">
        <f>Tabla1[[#This Row],[Precio U. Costo]]*1.08</f>
        <v>0.54</v>
      </c>
      <c r="I289" s="92">
        <f>Tabla1[[#This Row],[Precio U. Costo]]*1.1</f>
        <v>0.55000000000000004</v>
      </c>
      <c r="J289" s="92">
        <f>Tabla1[[#This Row],[Precio U. Costo]]*1.15</f>
        <v>0.57499999999999996</v>
      </c>
      <c r="K289" s="92">
        <f>Tabla1[[#This Row],[Precio U. Costo]]*1.2</f>
        <v>0.6</v>
      </c>
      <c r="L289" s="92">
        <f>Tabla1[[#This Row],[Precio U. Costo]]*1.25</f>
        <v>0.625</v>
      </c>
      <c r="M289" s="92">
        <f>Tabla1[[#This Row],[Precio U. Costo]]*1.3</f>
        <v>0.65</v>
      </c>
      <c r="N289" s="92">
        <f>Tabla1[[#This Row],[Precio U. Costo]]*1.35</f>
        <v>0.67500000000000004</v>
      </c>
      <c r="O289" s="92">
        <f>Tabla1[[#This Row],[Precio U. Costo]]*1.4</f>
        <v>0.7</v>
      </c>
      <c r="P289" s="92">
        <f>Tabla1[[#This Row],[Precio U. Costo]]*1.45</f>
        <v>0.72499999999999998</v>
      </c>
      <c r="Q289" s="92">
        <f>Tabla1[[#This Row],[Precio U. Costo]]*1.5</f>
        <v>0.75</v>
      </c>
      <c r="R289" s="100" t="e">
        <f>VLOOKUP(Tabla1[[#This Row],[Item]],Tabla13[],6,)</f>
        <v>#N/A</v>
      </c>
      <c r="S289" s="93" t="e">
        <f>Tabla1[[#This Row],[Cantidad en Existencia registradas]]-Tabla1[[#This Row],[Cantidad vendida
dd/mm/aaaa]]</f>
        <v>#N/A</v>
      </c>
      <c r="T289" s="93" t="e">
        <f>Tabla1[[#This Row],[Cantidad vendida
dd/mm/aaaa]]+#REF!</f>
        <v>#N/A</v>
      </c>
      <c r="U289" s="93" t="e">
        <f>Tabla1[[#This Row],[Existencia
dd/mm/aaaa2]]+#REF!</f>
        <v>#N/A</v>
      </c>
    </row>
    <row r="290" spans="1:21" s="69" customFormat="1" ht="14.45" hidden="1" customHeight="1" x14ac:dyDescent="0.25">
      <c r="A290" s="99" t="s">
        <v>651</v>
      </c>
      <c r="B290" s="94" t="s">
        <v>186</v>
      </c>
      <c r="C290" s="91" t="s">
        <v>184</v>
      </c>
      <c r="D290" s="91" t="s">
        <v>32</v>
      </c>
      <c r="E290" s="241">
        <v>6</v>
      </c>
      <c r="F290" s="127">
        <v>620</v>
      </c>
      <c r="G290" s="92">
        <f>Tabla1[[#This Row],[Precio U. Costo]]*1.05</f>
        <v>651</v>
      </c>
      <c r="H290" s="92">
        <f>Tabla1[[#This Row],[Precio U. Costo]]*1.08</f>
        <v>669.6</v>
      </c>
      <c r="I290" s="92">
        <f>Tabla1[[#This Row],[Precio U. Costo]]*1.1</f>
        <v>682</v>
      </c>
      <c r="J290" s="92">
        <f>Tabla1[[#This Row],[Precio U. Costo]]*1.15</f>
        <v>713</v>
      </c>
      <c r="K290" s="92">
        <f>Tabla1[[#This Row],[Precio U. Costo]]*1.2</f>
        <v>744</v>
      </c>
      <c r="L290" s="92">
        <f>Tabla1[[#This Row],[Precio U. Costo]]*1.25</f>
        <v>775</v>
      </c>
      <c r="M290" s="92">
        <f>Tabla1[[#This Row],[Precio U. Costo]]*1.3</f>
        <v>806</v>
      </c>
      <c r="N290" s="92">
        <f>Tabla1[[#This Row],[Precio U. Costo]]*1.35</f>
        <v>837</v>
      </c>
      <c r="O290" s="92">
        <f>Tabla1[[#This Row],[Precio U. Costo]]*1.4</f>
        <v>868</v>
      </c>
      <c r="P290" s="92">
        <f>Tabla1[[#This Row],[Precio U. Costo]]*1.45</f>
        <v>899</v>
      </c>
      <c r="Q290" s="92">
        <f>Tabla1[[#This Row],[Precio U. Costo]]*1.5</f>
        <v>930</v>
      </c>
      <c r="R290" s="100" t="e">
        <f>VLOOKUP(Tabla1[[#This Row],[Item]],Tabla13[],6,)</f>
        <v>#N/A</v>
      </c>
      <c r="S290" s="93" t="e">
        <f>Tabla1[[#This Row],[Cantidad en Existencia registradas]]-Tabla1[[#This Row],[Cantidad vendida
dd/mm/aaaa]]</f>
        <v>#N/A</v>
      </c>
      <c r="T290" s="93" t="e">
        <f>Tabla1[[#This Row],[Cantidad vendida
dd/mm/aaaa]]+#REF!</f>
        <v>#N/A</v>
      </c>
      <c r="U290" s="93" t="e">
        <f>Tabla1[[#This Row],[Existencia
dd/mm/aaaa2]]+#REF!</f>
        <v>#N/A</v>
      </c>
    </row>
    <row r="291" spans="1:21" s="69" customFormat="1" ht="14.45" hidden="1" customHeight="1" x14ac:dyDescent="0.25">
      <c r="A291" s="99" t="s">
        <v>650</v>
      </c>
      <c r="B291" s="94" t="s">
        <v>186</v>
      </c>
      <c r="C291" s="91" t="s">
        <v>185</v>
      </c>
      <c r="D291" s="91" t="s">
        <v>32</v>
      </c>
      <c r="E291" s="212">
        <v>0</v>
      </c>
      <c r="F291" s="127">
        <v>129</v>
      </c>
      <c r="G291" s="92">
        <f>Tabla1[[#This Row],[Precio U. Costo]]*1.05</f>
        <v>135.45000000000002</v>
      </c>
      <c r="H291" s="92">
        <f>Tabla1[[#This Row],[Precio U. Costo]]*1.08</f>
        <v>139.32000000000002</v>
      </c>
      <c r="I291" s="92">
        <f>Tabla1[[#This Row],[Precio U. Costo]]*1.1</f>
        <v>141.9</v>
      </c>
      <c r="J291" s="92">
        <f>Tabla1[[#This Row],[Precio U. Costo]]*1.15</f>
        <v>148.35</v>
      </c>
      <c r="K291" s="92">
        <f>Tabla1[[#This Row],[Precio U. Costo]]*1.2</f>
        <v>154.79999999999998</v>
      </c>
      <c r="L291" s="92">
        <f>Tabla1[[#This Row],[Precio U. Costo]]*1.25</f>
        <v>161.25</v>
      </c>
      <c r="M291" s="92">
        <f>Tabla1[[#This Row],[Precio U. Costo]]*1.3</f>
        <v>167.70000000000002</v>
      </c>
      <c r="N291" s="92">
        <f>Tabla1[[#This Row],[Precio U. Costo]]*1.35</f>
        <v>174.15</v>
      </c>
      <c r="O291" s="92">
        <f>Tabla1[[#This Row],[Precio U. Costo]]*1.4</f>
        <v>180.6</v>
      </c>
      <c r="P291" s="92">
        <f>Tabla1[[#This Row],[Precio U. Costo]]*1.45</f>
        <v>187.04999999999998</v>
      </c>
      <c r="Q291" s="92">
        <f>Tabla1[[#This Row],[Precio U. Costo]]*1.5</f>
        <v>193.5</v>
      </c>
      <c r="R291" s="100" t="e">
        <f>VLOOKUP(Tabla1[[#This Row],[Item]],Tabla13[],6,)</f>
        <v>#N/A</v>
      </c>
      <c r="S291" s="93" t="e">
        <f>Tabla1[[#This Row],[Cantidad en Existencia registradas]]-Tabla1[[#This Row],[Cantidad vendida
dd/mm/aaaa]]</f>
        <v>#N/A</v>
      </c>
      <c r="T291" s="93" t="e">
        <f>Tabla1[[#This Row],[Cantidad vendida
dd/mm/aaaa]]+#REF!</f>
        <v>#N/A</v>
      </c>
      <c r="U291" s="93" t="e">
        <f>Tabla1[[#This Row],[Existencia
dd/mm/aaaa2]]+#REF!</f>
        <v>#N/A</v>
      </c>
    </row>
    <row r="292" spans="1:21" s="69" customFormat="1" ht="14.45" hidden="1" customHeight="1" x14ac:dyDescent="0.25">
      <c r="A292" s="99" t="s">
        <v>608</v>
      </c>
      <c r="B292" s="94" t="s">
        <v>196</v>
      </c>
      <c r="C292" s="91" t="s">
        <v>247</v>
      </c>
      <c r="D292" s="91" t="s">
        <v>32</v>
      </c>
      <c r="E292" s="212">
        <v>0</v>
      </c>
      <c r="F292" s="127">
        <v>122</v>
      </c>
      <c r="G292" s="92">
        <f>Tabla1[[#This Row],[Precio U. Costo]]*1.05</f>
        <v>128.1</v>
      </c>
      <c r="H292" s="92">
        <f>Tabla1[[#This Row],[Precio U. Costo]]*1.08</f>
        <v>131.76000000000002</v>
      </c>
      <c r="I292" s="92">
        <f>Tabla1[[#This Row],[Precio U. Costo]]*1.1</f>
        <v>134.20000000000002</v>
      </c>
      <c r="J292" s="92">
        <f>Tabla1[[#This Row],[Precio U. Costo]]*1.15</f>
        <v>140.29999999999998</v>
      </c>
      <c r="K292" s="92">
        <f>Tabla1[[#This Row],[Precio U. Costo]]*1.2</f>
        <v>146.4</v>
      </c>
      <c r="L292" s="92">
        <f>Tabla1[[#This Row],[Precio U. Costo]]*1.25</f>
        <v>152.5</v>
      </c>
      <c r="M292" s="92">
        <f>Tabla1[[#This Row],[Precio U. Costo]]*1.3</f>
        <v>158.6</v>
      </c>
      <c r="N292" s="92">
        <f>Tabla1[[#This Row],[Precio U. Costo]]*1.35</f>
        <v>164.70000000000002</v>
      </c>
      <c r="O292" s="92">
        <f>Tabla1[[#This Row],[Precio U. Costo]]*1.4</f>
        <v>170.79999999999998</v>
      </c>
      <c r="P292" s="92">
        <f>Tabla1[[#This Row],[Precio U. Costo]]*1.45</f>
        <v>176.9</v>
      </c>
      <c r="Q292" s="92">
        <f>Tabla1[[#This Row],[Precio U. Costo]]*1.5</f>
        <v>183</v>
      </c>
      <c r="R292" s="100" t="e">
        <f>VLOOKUP(Tabla1[[#This Row],[Item]],Tabla13[],6,)</f>
        <v>#N/A</v>
      </c>
      <c r="S292" s="93" t="e">
        <f>Tabla1[[#This Row],[Cantidad en Existencia registradas]]-Tabla1[[#This Row],[Cantidad vendida
dd/mm/aaaa]]</f>
        <v>#N/A</v>
      </c>
      <c r="T292" s="93" t="e">
        <f>Tabla1[[#This Row],[Cantidad vendida
dd/mm/aaaa]]+#REF!</f>
        <v>#N/A</v>
      </c>
      <c r="U292" s="93" t="e">
        <f>Tabla1[[#This Row],[Existencia
dd/mm/aaaa2]]+#REF!</f>
        <v>#N/A</v>
      </c>
    </row>
    <row r="293" spans="1:21" s="69" customFormat="1" ht="14.45" hidden="1" customHeight="1" x14ac:dyDescent="0.25">
      <c r="A293" s="99" t="s">
        <v>607</v>
      </c>
      <c r="B293" s="94" t="s">
        <v>196</v>
      </c>
      <c r="C293" s="91" t="s">
        <v>243</v>
      </c>
      <c r="D293" s="91" t="s">
        <v>32</v>
      </c>
      <c r="E293" s="212">
        <v>0</v>
      </c>
      <c r="F293" s="127">
        <v>280</v>
      </c>
      <c r="G293" s="92">
        <f>Tabla1[[#This Row],[Precio U. Costo]]*1.05</f>
        <v>294</v>
      </c>
      <c r="H293" s="92">
        <f>Tabla1[[#This Row],[Precio U. Costo]]*1.08</f>
        <v>302.40000000000003</v>
      </c>
      <c r="I293" s="92">
        <f>Tabla1[[#This Row],[Precio U. Costo]]*1.1</f>
        <v>308</v>
      </c>
      <c r="J293" s="92">
        <f>Tabla1[[#This Row],[Precio U. Costo]]*1.15</f>
        <v>322</v>
      </c>
      <c r="K293" s="92">
        <f>Tabla1[[#This Row],[Precio U. Costo]]*1.2</f>
        <v>336</v>
      </c>
      <c r="L293" s="92">
        <f>Tabla1[[#This Row],[Precio U. Costo]]*1.25</f>
        <v>350</v>
      </c>
      <c r="M293" s="92">
        <f>Tabla1[[#This Row],[Precio U. Costo]]*1.3</f>
        <v>364</v>
      </c>
      <c r="N293" s="92">
        <f>Tabla1[[#This Row],[Precio U. Costo]]*1.35</f>
        <v>378</v>
      </c>
      <c r="O293" s="92">
        <f>Tabla1[[#This Row],[Precio U. Costo]]*1.4</f>
        <v>392</v>
      </c>
      <c r="P293" s="92">
        <f>Tabla1[[#This Row],[Precio U. Costo]]*1.45</f>
        <v>406</v>
      </c>
      <c r="Q293" s="92">
        <f>Tabla1[[#This Row],[Precio U. Costo]]*1.5</f>
        <v>420</v>
      </c>
      <c r="R293" s="100" t="e">
        <f>VLOOKUP(Tabla1[[#This Row],[Item]],Tabla13[],6,)</f>
        <v>#N/A</v>
      </c>
      <c r="S293" s="93" t="e">
        <f>Tabla1[[#This Row],[Cantidad en Existencia registradas]]-Tabla1[[#This Row],[Cantidad vendida
dd/mm/aaaa]]</f>
        <v>#N/A</v>
      </c>
      <c r="T293" s="93" t="e">
        <f>Tabla1[[#This Row],[Cantidad vendida
dd/mm/aaaa]]+#REF!</f>
        <v>#N/A</v>
      </c>
      <c r="U293" s="93" t="e">
        <f>Tabla1[[#This Row],[Existencia
dd/mm/aaaa2]]+#REF!</f>
        <v>#N/A</v>
      </c>
    </row>
    <row r="294" spans="1:21" s="69" customFormat="1" ht="14.45" hidden="1" customHeight="1" x14ac:dyDescent="0.25">
      <c r="A294" s="99" t="s">
        <v>606</v>
      </c>
      <c r="B294" s="94" t="s">
        <v>196</v>
      </c>
      <c r="C294" s="91" t="s">
        <v>197</v>
      </c>
      <c r="D294" s="91" t="s">
        <v>32</v>
      </c>
      <c r="E294" s="222">
        <v>2</v>
      </c>
      <c r="F294" s="127">
        <v>185</v>
      </c>
      <c r="G294" s="92">
        <f>Tabla1[[#This Row],[Precio U. Costo]]*1.05</f>
        <v>194.25</v>
      </c>
      <c r="H294" s="92">
        <f>Tabla1[[#This Row],[Precio U. Costo]]*1.08</f>
        <v>199.8</v>
      </c>
      <c r="I294" s="92">
        <f>Tabla1[[#This Row],[Precio U. Costo]]*1.1</f>
        <v>203.50000000000003</v>
      </c>
      <c r="J294" s="92">
        <f>Tabla1[[#This Row],[Precio U. Costo]]*1.15</f>
        <v>212.74999999999997</v>
      </c>
      <c r="K294" s="92">
        <f>Tabla1[[#This Row],[Precio U. Costo]]*1.2</f>
        <v>222</v>
      </c>
      <c r="L294" s="92">
        <f>Tabla1[[#This Row],[Precio U. Costo]]*1.25</f>
        <v>231.25</v>
      </c>
      <c r="M294" s="92">
        <f>Tabla1[[#This Row],[Precio U. Costo]]*1.3</f>
        <v>240.5</v>
      </c>
      <c r="N294" s="92">
        <f>Tabla1[[#This Row],[Precio U. Costo]]*1.35</f>
        <v>249.75000000000003</v>
      </c>
      <c r="O294" s="92">
        <f>Tabla1[[#This Row],[Precio U. Costo]]*1.4</f>
        <v>259</v>
      </c>
      <c r="P294" s="92">
        <f>Tabla1[[#This Row],[Precio U. Costo]]*1.45</f>
        <v>268.25</v>
      </c>
      <c r="Q294" s="92">
        <f>Tabla1[[#This Row],[Precio U. Costo]]*1.5</f>
        <v>277.5</v>
      </c>
      <c r="R294" s="100" t="e">
        <f>VLOOKUP(Tabla1[[#This Row],[Item]],Tabla13[],6,)</f>
        <v>#N/A</v>
      </c>
      <c r="S294" s="93" t="e">
        <f>Tabla1[[#This Row],[Cantidad en Existencia registradas]]-Tabla1[[#This Row],[Cantidad vendida
dd/mm/aaaa]]</f>
        <v>#N/A</v>
      </c>
      <c r="T294" s="93" t="e">
        <f>Tabla1[[#This Row],[Cantidad vendida
dd/mm/aaaa]]+#REF!</f>
        <v>#N/A</v>
      </c>
      <c r="U294" s="93" t="e">
        <f>Tabla1[[#This Row],[Existencia
dd/mm/aaaa2]]+#REF!</f>
        <v>#N/A</v>
      </c>
    </row>
    <row r="295" spans="1:21" s="69" customFormat="1" ht="14.45" hidden="1" customHeight="1" x14ac:dyDescent="0.25">
      <c r="A295" s="99" t="s">
        <v>569</v>
      </c>
      <c r="B295" s="94" t="s">
        <v>311</v>
      </c>
      <c r="C295" s="91" t="s">
        <v>348</v>
      </c>
      <c r="D295" s="91" t="s">
        <v>32</v>
      </c>
      <c r="E295" s="212">
        <v>0</v>
      </c>
      <c r="F295" s="127">
        <f>89.15+10*1.2</f>
        <v>101.15</v>
      </c>
      <c r="G295" s="92">
        <f>Tabla1[[#This Row],[Precio U. Costo]]*1.05</f>
        <v>106.20750000000001</v>
      </c>
      <c r="H295" s="92">
        <f>Tabla1[[#This Row],[Precio U. Costo]]*1.08</f>
        <v>109.24200000000002</v>
      </c>
      <c r="I295" s="92">
        <f>Tabla1[[#This Row],[Precio U. Costo]]*1.1</f>
        <v>111.26500000000001</v>
      </c>
      <c r="J295" s="92">
        <f>Tabla1[[#This Row],[Precio U. Costo]]*1.15</f>
        <v>116.32249999999999</v>
      </c>
      <c r="K295" s="92">
        <f>Tabla1[[#This Row],[Precio U. Costo]]*1.2</f>
        <v>121.38</v>
      </c>
      <c r="L295" s="92">
        <f>Tabla1[[#This Row],[Precio U. Costo]]*1.25</f>
        <v>126.4375</v>
      </c>
      <c r="M295" s="92">
        <f>Tabla1[[#This Row],[Precio U. Costo]]*1.3</f>
        <v>131.495</v>
      </c>
      <c r="N295" s="92">
        <f>Tabla1[[#This Row],[Precio U. Costo]]*1.35</f>
        <v>136.55250000000001</v>
      </c>
      <c r="O295" s="92">
        <f>Tabla1[[#This Row],[Precio U. Costo]]*1.4</f>
        <v>141.60999999999999</v>
      </c>
      <c r="P295" s="92">
        <f>Tabla1[[#This Row],[Precio U. Costo]]*1.45</f>
        <v>146.66749999999999</v>
      </c>
      <c r="Q295" s="92">
        <f>Tabla1[[#This Row],[Precio U. Costo]]*1.5</f>
        <v>151.72500000000002</v>
      </c>
      <c r="R295" s="100" t="e">
        <f>VLOOKUP(Tabla1[[#This Row],[Item]],Tabla13[],6,)</f>
        <v>#N/A</v>
      </c>
      <c r="S295" s="93" t="e">
        <f>Tabla1[[#This Row],[Cantidad en Existencia registradas]]-Tabla1[[#This Row],[Cantidad vendida
dd/mm/aaaa]]</f>
        <v>#N/A</v>
      </c>
      <c r="T295" s="93" t="e">
        <f>Tabla1[[#This Row],[Cantidad vendida
dd/mm/aaaa]]+#REF!</f>
        <v>#N/A</v>
      </c>
      <c r="U295" s="93" t="e">
        <f>Tabla1[[#This Row],[Existencia
dd/mm/aaaa2]]+#REF!</f>
        <v>#N/A</v>
      </c>
    </row>
    <row r="296" spans="1:21" s="69" customFormat="1" ht="14.45" hidden="1" customHeight="1" x14ac:dyDescent="0.25">
      <c r="A296" s="99" t="s">
        <v>649</v>
      </c>
      <c r="B296" s="94" t="s">
        <v>186</v>
      </c>
      <c r="C296" s="91" t="s">
        <v>179</v>
      </c>
      <c r="D296" s="91" t="s">
        <v>32</v>
      </c>
      <c r="E296" s="222">
        <v>44</v>
      </c>
      <c r="F296" s="127">
        <f>7.5*1.3</f>
        <v>9.75</v>
      </c>
      <c r="G296" s="92">
        <f>Tabla1[[#This Row],[Precio U. Costo]]*1.05</f>
        <v>10.237500000000001</v>
      </c>
      <c r="H296" s="92">
        <f>Tabla1[[#This Row],[Precio U. Costo]]*1.08</f>
        <v>10.530000000000001</v>
      </c>
      <c r="I296" s="92">
        <f>Tabla1[[#This Row],[Precio U. Costo]]*1.1</f>
        <v>10.725000000000001</v>
      </c>
      <c r="J296" s="92">
        <f>Tabla1[[#This Row],[Precio U. Costo]]*1.15</f>
        <v>11.212499999999999</v>
      </c>
      <c r="K296" s="92">
        <f>Tabla1[[#This Row],[Precio U. Costo]]*1.2</f>
        <v>11.7</v>
      </c>
      <c r="L296" s="92">
        <f>Tabla1[[#This Row],[Precio U. Costo]]*1.25</f>
        <v>12.1875</v>
      </c>
      <c r="M296" s="92">
        <f>Tabla1[[#This Row],[Precio U. Costo]]*1.3</f>
        <v>12.675000000000001</v>
      </c>
      <c r="N296" s="92">
        <f>Tabla1[[#This Row],[Precio U. Costo]]*1.35</f>
        <v>13.162500000000001</v>
      </c>
      <c r="O296" s="92">
        <f>Tabla1[[#This Row],[Precio U. Costo]]*1.4</f>
        <v>13.649999999999999</v>
      </c>
      <c r="P296" s="92">
        <f>Tabla1[[#This Row],[Precio U. Costo]]*1.45</f>
        <v>14.137499999999999</v>
      </c>
      <c r="Q296" s="92">
        <f>Tabla1[[#This Row],[Precio U. Costo]]*1.5</f>
        <v>14.625</v>
      </c>
      <c r="R296" s="100" t="e">
        <f>VLOOKUP(Tabla1[[#This Row],[Item]],Tabla13[],6,)</f>
        <v>#N/A</v>
      </c>
      <c r="S296" s="93" t="e">
        <f>Tabla1[[#This Row],[Cantidad en Existencia registradas]]-Tabla1[[#This Row],[Cantidad vendida
dd/mm/aaaa]]</f>
        <v>#N/A</v>
      </c>
      <c r="T296" s="93" t="e">
        <f>Tabla1[[#This Row],[Cantidad vendida
dd/mm/aaaa]]+#REF!</f>
        <v>#N/A</v>
      </c>
      <c r="U296" s="93" t="e">
        <f>Tabla1[[#This Row],[Existencia
dd/mm/aaaa2]]+#REF!</f>
        <v>#N/A</v>
      </c>
    </row>
    <row r="297" spans="1:21" s="69" customFormat="1" ht="14.45" hidden="1" customHeight="1" x14ac:dyDescent="0.25">
      <c r="A297" s="93"/>
      <c r="B297" s="94" t="s">
        <v>122</v>
      </c>
      <c r="C297" s="93" t="s">
        <v>967</v>
      </c>
      <c r="D297" s="93" t="s">
        <v>32</v>
      </c>
      <c r="E297" s="205">
        <v>10</v>
      </c>
      <c r="F297" s="210">
        <v>45.36</v>
      </c>
      <c r="G297" s="207">
        <f>Tabla1[[#This Row],[Precio U. Costo]]*1.05</f>
        <v>47.628</v>
      </c>
      <c r="H297" s="207">
        <f>Tabla1[[#This Row],[Precio U. Costo]]*1.08</f>
        <v>48.988800000000005</v>
      </c>
      <c r="I297" s="207">
        <f>Tabla1[[#This Row],[Precio U. Costo]]*1.1</f>
        <v>49.896000000000001</v>
      </c>
      <c r="J297" s="207">
        <f>Tabla1[[#This Row],[Precio U. Costo]]*1.15</f>
        <v>52.163999999999994</v>
      </c>
      <c r="K297" s="207">
        <f>Tabla1[[#This Row],[Precio U. Costo]]*1.2</f>
        <v>54.431999999999995</v>
      </c>
      <c r="L297" s="207">
        <f>Tabla1[[#This Row],[Precio U. Costo]]*1.25</f>
        <v>56.7</v>
      </c>
      <c r="M297" s="150">
        <f>Tabla1[[#This Row],[Precio U. Costo]]*1.3</f>
        <v>58.968000000000004</v>
      </c>
      <c r="N297" s="150">
        <f>Tabla1[[#This Row],[Precio U. Costo]]*1.35</f>
        <v>61.236000000000004</v>
      </c>
      <c r="O297" s="150">
        <f>Tabla1[[#This Row],[Precio U. Costo]]*1.4</f>
        <v>63.503999999999998</v>
      </c>
      <c r="P297" s="207">
        <f>Tabla1[[#This Row],[Precio U. Costo]]*1.45</f>
        <v>65.771999999999991</v>
      </c>
      <c r="Q297" s="207">
        <f>Tabla1[[#This Row],[Precio U. Costo]]*1.5</f>
        <v>68.039999999999992</v>
      </c>
      <c r="R297" s="100" t="e">
        <f>VLOOKUP(Tabla1[[#This Row],[Item]],Tabla13[],6,)</f>
        <v>#N/A</v>
      </c>
      <c r="S297" s="140" t="e">
        <f>Tabla1[[#This Row],[Cantidad en Existencia registradas]]-Tabla1[[#This Row],[Cantidad vendida
dd/mm/aaaa]]</f>
        <v>#N/A</v>
      </c>
      <c r="T297" s="153" t="e">
        <f>Tabla1[[#This Row],[Cantidad vendida
dd/mm/aaaa]]+#REF!</f>
        <v>#N/A</v>
      </c>
      <c r="U297" s="153" t="e">
        <f>Tabla1[[#This Row],[Existencia
dd/mm/aaaa2]]+#REF!</f>
        <v>#N/A</v>
      </c>
    </row>
    <row r="298" spans="1:21" s="69" customFormat="1" ht="14.45" hidden="1" customHeight="1" x14ac:dyDescent="0.25">
      <c r="A298" s="99" t="s">
        <v>383</v>
      </c>
      <c r="B298" s="94" t="s">
        <v>122</v>
      </c>
      <c r="C298" s="94" t="s">
        <v>840</v>
      </c>
      <c r="D298" s="91" t="s">
        <v>32</v>
      </c>
      <c r="E298" s="241">
        <v>0</v>
      </c>
      <c r="F298" s="231">
        <v>60</v>
      </c>
      <c r="G298" s="92">
        <f>Tabla1[[#This Row],[Precio U. Costo]]*1.05</f>
        <v>63</v>
      </c>
      <c r="H298" s="92">
        <f>Tabla1[[#This Row],[Precio U. Costo]]*1.08</f>
        <v>64.800000000000011</v>
      </c>
      <c r="I298" s="92">
        <f>Tabla1[[#This Row],[Precio U. Costo]]*1.1</f>
        <v>66</v>
      </c>
      <c r="J298" s="92">
        <f>Tabla1[[#This Row],[Precio U. Costo]]*1.15</f>
        <v>69</v>
      </c>
      <c r="K298" s="92">
        <f>Tabla1[[#This Row],[Precio U. Costo]]*1.2</f>
        <v>72</v>
      </c>
      <c r="L298" s="92">
        <f>Tabla1[[#This Row],[Precio U. Costo]]*1.25</f>
        <v>75</v>
      </c>
      <c r="M298" s="92">
        <f>Tabla1[[#This Row],[Precio U. Costo]]*1.3</f>
        <v>78</v>
      </c>
      <c r="N298" s="92">
        <f>Tabla1[[#This Row],[Precio U. Costo]]*1.35</f>
        <v>81</v>
      </c>
      <c r="O298" s="92">
        <f>Tabla1[[#This Row],[Precio U. Costo]]*1.4</f>
        <v>84</v>
      </c>
      <c r="P298" s="92">
        <f>Tabla1[[#This Row],[Precio U. Costo]]*1.45</f>
        <v>87</v>
      </c>
      <c r="Q298" s="92">
        <f>Tabla1[[#This Row],[Precio U. Costo]]*1.5</f>
        <v>90</v>
      </c>
      <c r="R298" s="100" t="e">
        <f>VLOOKUP(Tabla1[[#This Row],[Item]],Tabla13[],6,)</f>
        <v>#N/A</v>
      </c>
      <c r="S298" s="93" t="e">
        <f>Tabla1[[#This Row],[Cantidad en Existencia registradas]]-Tabla1[[#This Row],[Cantidad vendida
dd/mm/aaaa]]</f>
        <v>#N/A</v>
      </c>
      <c r="T298" s="93" t="e">
        <f>Tabla1[[#This Row],[Cantidad vendida
dd/mm/aaaa]]+#REF!</f>
        <v>#N/A</v>
      </c>
      <c r="U298" s="93" t="e">
        <f>Tabla1[[#This Row],[Existencia
dd/mm/aaaa2]]+#REF!</f>
        <v>#N/A</v>
      </c>
    </row>
    <row r="299" spans="1:21" s="69" customFormat="1" ht="14.45" hidden="1" customHeight="1" x14ac:dyDescent="0.25">
      <c r="A299" s="99" t="s">
        <v>382</v>
      </c>
      <c r="B299" s="94" t="s">
        <v>122</v>
      </c>
      <c r="C299" s="94" t="s">
        <v>135</v>
      </c>
      <c r="D299" s="91" t="s">
        <v>32</v>
      </c>
      <c r="E299" s="241">
        <v>0</v>
      </c>
      <c r="F299" s="127">
        <v>112</v>
      </c>
      <c r="G299" s="92">
        <f>Tabla1[[#This Row],[Precio U. Costo]]*1.05</f>
        <v>117.60000000000001</v>
      </c>
      <c r="H299" s="92">
        <f>Tabla1[[#This Row],[Precio U. Costo]]*1.08</f>
        <v>120.96000000000001</v>
      </c>
      <c r="I299" s="92">
        <f>Tabla1[[#This Row],[Precio U. Costo]]*1.1</f>
        <v>123.20000000000002</v>
      </c>
      <c r="J299" s="92">
        <f>Tabla1[[#This Row],[Precio U. Costo]]*1.15</f>
        <v>128.79999999999998</v>
      </c>
      <c r="K299" s="92">
        <f>Tabla1[[#This Row],[Precio U. Costo]]*1.2</f>
        <v>134.4</v>
      </c>
      <c r="L299" s="92">
        <f>Tabla1[[#This Row],[Precio U. Costo]]*1.25</f>
        <v>140</v>
      </c>
      <c r="M299" s="92">
        <f>Tabla1[[#This Row],[Precio U. Costo]]*1.3</f>
        <v>145.6</v>
      </c>
      <c r="N299" s="92">
        <f>Tabla1[[#This Row],[Precio U. Costo]]*1.35</f>
        <v>151.20000000000002</v>
      </c>
      <c r="O299" s="92">
        <f>Tabla1[[#This Row],[Precio U. Costo]]*1.4</f>
        <v>156.79999999999998</v>
      </c>
      <c r="P299" s="92">
        <f>Tabla1[[#This Row],[Precio U. Costo]]*1.45</f>
        <v>162.4</v>
      </c>
      <c r="Q299" s="92">
        <f>Tabla1[[#This Row],[Precio U. Costo]]*1.5</f>
        <v>168</v>
      </c>
      <c r="R299" s="100" t="e">
        <f>VLOOKUP(Tabla1[[#This Row],[Item]],Tabla13[],6,)</f>
        <v>#N/A</v>
      </c>
      <c r="S299" s="93" t="e">
        <f>Tabla1[[#This Row],[Cantidad en Existencia registradas]]-Tabla1[[#This Row],[Cantidad vendida
dd/mm/aaaa]]</f>
        <v>#N/A</v>
      </c>
      <c r="T299" s="93" t="e">
        <f>Tabla1[[#This Row],[Cantidad vendida
dd/mm/aaaa]]+#REF!</f>
        <v>#N/A</v>
      </c>
      <c r="U299" s="93" t="e">
        <f>Tabla1[[#This Row],[Existencia
dd/mm/aaaa2]]+#REF!</f>
        <v>#N/A</v>
      </c>
    </row>
    <row r="300" spans="1:21" s="69" customFormat="1" ht="14.45" hidden="1" customHeight="1" x14ac:dyDescent="0.25">
      <c r="A300" s="99" t="s">
        <v>381</v>
      </c>
      <c r="B300" s="94" t="s">
        <v>122</v>
      </c>
      <c r="C300" s="94" t="s">
        <v>136</v>
      </c>
      <c r="D300" s="91" t="s">
        <v>32</v>
      </c>
      <c r="E300" s="241">
        <v>0</v>
      </c>
      <c r="F300" s="234">
        <v>36.1</v>
      </c>
      <c r="G300" s="92">
        <f>Tabla1[[#This Row],[Precio U. Costo]]*1.05</f>
        <v>37.905000000000001</v>
      </c>
      <c r="H300" s="92">
        <f>Tabla1[[#This Row],[Precio U. Costo]]*1.08</f>
        <v>38.988000000000007</v>
      </c>
      <c r="I300" s="92">
        <f>Tabla1[[#This Row],[Precio U. Costo]]*1.1</f>
        <v>39.710000000000008</v>
      </c>
      <c r="J300" s="92">
        <f>Tabla1[[#This Row],[Precio U. Costo]]*1.15</f>
        <v>41.515000000000001</v>
      </c>
      <c r="K300" s="92">
        <f>Tabla1[[#This Row],[Precio U. Costo]]*1.2</f>
        <v>43.32</v>
      </c>
      <c r="L300" s="92">
        <f>Tabla1[[#This Row],[Precio U. Costo]]*1.25</f>
        <v>45.125</v>
      </c>
      <c r="M300" s="92">
        <f>Tabla1[[#This Row],[Precio U. Costo]]*1.3</f>
        <v>46.930000000000007</v>
      </c>
      <c r="N300" s="92">
        <f>Tabla1[[#This Row],[Precio U. Costo]]*1.35</f>
        <v>48.735000000000007</v>
      </c>
      <c r="O300" s="92">
        <f>Tabla1[[#This Row],[Precio U. Costo]]*1.4</f>
        <v>50.54</v>
      </c>
      <c r="P300" s="92">
        <f>Tabla1[[#This Row],[Precio U. Costo]]*1.45</f>
        <v>52.344999999999999</v>
      </c>
      <c r="Q300" s="92">
        <f>Tabla1[[#This Row],[Precio U. Costo]]*1.5</f>
        <v>54.150000000000006</v>
      </c>
      <c r="R300" s="100" t="e">
        <f>VLOOKUP(Tabla1[[#This Row],[Item]],Tabla13[],6,)</f>
        <v>#N/A</v>
      </c>
      <c r="S300" s="93" t="e">
        <f>Tabla1[[#This Row],[Cantidad en Existencia registradas]]-Tabla1[[#This Row],[Cantidad vendida
dd/mm/aaaa]]</f>
        <v>#N/A</v>
      </c>
      <c r="T300" s="93" t="e">
        <f>Tabla1[[#This Row],[Cantidad vendida
dd/mm/aaaa]]+#REF!</f>
        <v>#N/A</v>
      </c>
      <c r="U300" s="93" t="e">
        <f>Tabla1[[#This Row],[Existencia
dd/mm/aaaa2]]+#REF!</f>
        <v>#N/A</v>
      </c>
    </row>
    <row r="301" spans="1:21" s="69" customFormat="1" ht="14.45" hidden="1" customHeight="1" x14ac:dyDescent="0.25">
      <c r="A301" s="99" t="s">
        <v>380</v>
      </c>
      <c r="B301" s="94" t="s">
        <v>122</v>
      </c>
      <c r="C301" s="94" t="s">
        <v>838</v>
      </c>
      <c r="D301" s="91" t="s">
        <v>32</v>
      </c>
      <c r="E301" s="241">
        <v>2</v>
      </c>
      <c r="F301" s="231">
        <v>28.56</v>
      </c>
      <c r="G301" s="92">
        <f>Tabla1[[#This Row],[Precio U. Costo]]*1.05</f>
        <v>29.988</v>
      </c>
      <c r="H301" s="92">
        <f>Tabla1[[#This Row],[Precio U. Costo]]*1.08</f>
        <v>30.844799999999999</v>
      </c>
      <c r="I301" s="92">
        <f>Tabla1[[#This Row],[Precio U. Costo]]*1.1</f>
        <v>31.416</v>
      </c>
      <c r="J301" s="92">
        <f>Tabla1[[#This Row],[Precio U. Costo]]*1.15</f>
        <v>32.843999999999994</v>
      </c>
      <c r="K301" s="92">
        <f>Tabla1[[#This Row],[Precio U. Costo]]*1.2</f>
        <v>34.271999999999998</v>
      </c>
      <c r="L301" s="92">
        <f>Tabla1[[#This Row],[Precio U. Costo]]*1.25</f>
        <v>35.699999999999996</v>
      </c>
      <c r="M301" s="92">
        <f>Tabla1[[#This Row],[Precio U. Costo]]*1.3</f>
        <v>37.128</v>
      </c>
      <c r="N301" s="92">
        <f>Tabla1[[#This Row],[Precio U. Costo]]*1.35</f>
        <v>38.555999999999997</v>
      </c>
      <c r="O301" s="92">
        <f>Tabla1[[#This Row],[Precio U. Costo]]*1.4</f>
        <v>39.983999999999995</v>
      </c>
      <c r="P301" s="92">
        <f>Tabla1[[#This Row],[Precio U. Costo]]*1.45</f>
        <v>41.411999999999999</v>
      </c>
      <c r="Q301" s="92">
        <f>Tabla1[[#This Row],[Precio U. Costo]]*1.5</f>
        <v>42.839999999999996</v>
      </c>
      <c r="R301" s="100" t="e">
        <f>VLOOKUP(Tabla1[[#This Row],[Item]],Tabla13[],6,)</f>
        <v>#N/A</v>
      </c>
      <c r="S301" s="93" t="e">
        <f>Tabla1[[#This Row],[Cantidad en Existencia registradas]]-Tabla1[[#This Row],[Cantidad vendida
dd/mm/aaaa]]</f>
        <v>#N/A</v>
      </c>
      <c r="T301" s="93" t="e">
        <f>Tabla1[[#This Row],[Cantidad vendida
dd/mm/aaaa]]+#REF!</f>
        <v>#N/A</v>
      </c>
      <c r="U301" s="93" t="e">
        <f>Tabla1[[#This Row],[Existencia
dd/mm/aaaa2]]+#REF!</f>
        <v>#N/A</v>
      </c>
    </row>
    <row r="302" spans="1:21" s="69" customFormat="1" ht="14.45" hidden="1" customHeight="1" x14ac:dyDescent="0.25">
      <c r="A302" s="99" t="s">
        <v>379</v>
      </c>
      <c r="B302" s="94" t="s">
        <v>122</v>
      </c>
      <c r="C302" s="94" t="s">
        <v>839</v>
      </c>
      <c r="D302" s="91" t="s">
        <v>32</v>
      </c>
      <c r="E302" s="241">
        <v>0</v>
      </c>
      <c r="F302" s="219">
        <f>30*1.13</f>
        <v>33.9</v>
      </c>
      <c r="G302" s="92">
        <f>Tabla1[[#This Row],[Precio U. Costo]]*1.05</f>
        <v>35.594999999999999</v>
      </c>
      <c r="H302" s="92">
        <f>Tabla1[[#This Row],[Precio U. Costo]]*1.08</f>
        <v>36.612000000000002</v>
      </c>
      <c r="I302" s="92">
        <f>Tabla1[[#This Row],[Precio U. Costo]]*1.1</f>
        <v>37.29</v>
      </c>
      <c r="J302" s="92">
        <f>Tabla1[[#This Row],[Precio U. Costo]]*1.15</f>
        <v>38.984999999999992</v>
      </c>
      <c r="K302" s="92">
        <f>Tabla1[[#This Row],[Precio U. Costo]]*1.2</f>
        <v>40.68</v>
      </c>
      <c r="L302" s="92">
        <f>Tabla1[[#This Row],[Precio U. Costo]]*1.25</f>
        <v>42.375</v>
      </c>
      <c r="M302" s="92">
        <f>Tabla1[[#This Row],[Precio U. Costo]]*1.3</f>
        <v>44.07</v>
      </c>
      <c r="N302" s="92">
        <f>Tabla1[[#This Row],[Precio U. Costo]]*1.35</f>
        <v>45.765000000000001</v>
      </c>
      <c r="O302" s="92">
        <f>Tabla1[[#This Row],[Precio U. Costo]]*1.4</f>
        <v>47.459999999999994</v>
      </c>
      <c r="P302" s="92">
        <f>Tabla1[[#This Row],[Precio U. Costo]]*1.45</f>
        <v>49.154999999999994</v>
      </c>
      <c r="Q302" s="92">
        <f>Tabla1[[#This Row],[Precio U. Costo]]*1.5</f>
        <v>50.849999999999994</v>
      </c>
      <c r="R302" s="100" t="e">
        <f>VLOOKUP(Tabla1[[#This Row],[Item]],Tabla13[],6,)</f>
        <v>#N/A</v>
      </c>
      <c r="S302" s="93" t="e">
        <f>Tabla1[[#This Row],[Cantidad en Existencia registradas]]-Tabla1[[#This Row],[Cantidad vendida
dd/mm/aaaa]]</f>
        <v>#N/A</v>
      </c>
      <c r="T302" s="93" t="e">
        <f>Tabla1[[#This Row],[Cantidad vendida
dd/mm/aaaa]]+#REF!</f>
        <v>#N/A</v>
      </c>
      <c r="U302" s="93" t="e">
        <f>Tabla1[[#This Row],[Existencia
dd/mm/aaaa2]]+#REF!</f>
        <v>#N/A</v>
      </c>
    </row>
    <row r="303" spans="1:21" s="69" customFormat="1" ht="14.45" hidden="1" customHeight="1" x14ac:dyDescent="0.25">
      <c r="A303" s="99" t="s">
        <v>378</v>
      </c>
      <c r="B303" s="94" t="s">
        <v>122</v>
      </c>
      <c r="C303" s="94" t="s">
        <v>134</v>
      </c>
      <c r="D303" s="91" t="s">
        <v>32</v>
      </c>
      <c r="E303" s="241">
        <v>36</v>
      </c>
      <c r="F303" s="231">
        <v>97.56</v>
      </c>
      <c r="G303" s="92">
        <f>Tabla1[[#This Row],[Precio U. Costo]]*1.05</f>
        <v>102.438</v>
      </c>
      <c r="H303" s="92">
        <f>Tabla1[[#This Row],[Precio U. Costo]]*1.08</f>
        <v>105.3648</v>
      </c>
      <c r="I303" s="92">
        <f>Tabla1[[#This Row],[Precio U. Costo]]*1.1</f>
        <v>107.31600000000002</v>
      </c>
      <c r="J303" s="92">
        <f>Tabla1[[#This Row],[Precio U. Costo]]*1.15</f>
        <v>112.19399999999999</v>
      </c>
      <c r="K303" s="92">
        <f>Tabla1[[#This Row],[Precio U. Costo]]*1.2</f>
        <v>117.072</v>
      </c>
      <c r="L303" s="92">
        <f>Tabla1[[#This Row],[Precio U. Costo]]*1.25</f>
        <v>121.95</v>
      </c>
      <c r="M303" s="92">
        <f>Tabla1[[#This Row],[Precio U. Costo]]*1.3</f>
        <v>126.828</v>
      </c>
      <c r="N303" s="92">
        <f>Tabla1[[#This Row],[Precio U. Costo]]*1.35</f>
        <v>131.70600000000002</v>
      </c>
      <c r="O303" s="92">
        <f>Tabla1[[#This Row],[Precio U. Costo]]*1.4</f>
        <v>136.584</v>
      </c>
      <c r="P303" s="92">
        <f>Tabla1[[#This Row],[Precio U. Costo]]*1.45</f>
        <v>141.46199999999999</v>
      </c>
      <c r="Q303" s="92">
        <f>Tabla1[[#This Row],[Precio U. Costo]]*1.5</f>
        <v>146.34</v>
      </c>
      <c r="R303" s="100" t="e">
        <f>VLOOKUP(Tabla1[[#This Row],[Item]],Tabla13[],6,)</f>
        <v>#N/A</v>
      </c>
      <c r="S303" s="93" t="e">
        <f>Tabla1[[#This Row],[Cantidad en Existencia registradas]]-Tabla1[[#This Row],[Cantidad vendida
dd/mm/aaaa]]</f>
        <v>#N/A</v>
      </c>
      <c r="T303" s="93" t="e">
        <f>Tabla1[[#This Row],[Cantidad vendida
dd/mm/aaaa]]+#REF!</f>
        <v>#N/A</v>
      </c>
      <c r="U303" s="93" t="e">
        <f>Tabla1[[#This Row],[Existencia
dd/mm/aaaa2]]+#REF!</f>
        <v>#N/A</v>
      </c>
    </row>
    <row r="304" spans="1:21" s="69" customFormat="1" ht="14.45" hidden="1" customHeight="1" x14ac:dyDescent="0.25">
      <c r="A304" s="93"/>
      <c r="B304" s="94" t="s">
        <v>122</v>
      </c>
      <c r="C304" s="93" t="s">
        <v>970</v>
      </c>
      <c r="D304" s="93" t="s">
        <v>32</v>
      </c>
      <c r="E304" s="205">
        <v>15</v>
      </c>
      <c r="F304" s="210">
        <v>7.1063999999999998</v>
      </c>
      <c r="G304" s="207">
        <f>Tabla1[[#This Row],[Precio U. Costo]]*1.05</f>
        <v>7.4617200000000006</v>
      </c>
      <c r="H304" s="207">
        <f>Tabla1[[#This Row],[Precio U. Costo]]*1.08</f>
        <v>7.674912</v>
      </c>
      <c r="I304" s="207">
        <f>Tabla1[[#This Row],[Precio U. Costo]]*1.1</f>
        <v>7.8170400000000004</v>
      </c>
      <c r="J304" s="207">
        <f>Tabla1[[#This Row],[Precio U. Costo]]*1.15</f>
        <v>8.1723599999999994</v>
      </c>
      <c r="K304" s="207">
        <f>Tabla1[[#This Row],[Precio U. Costo]]*1.2</f>
        <v>8.5276800000000001</v>
      </c>
      <c r="L304" s="207">
        <f>Tabla1[[#This Row],[Precio U. Costo]]*1.25</f>
        <v>8.8829999999999991</v>
      </c>
      <c r="M304" s="150">
        <f>Tabla1[[#This Row],[Precio U. Costo]]*1.3</f>
        <v>9.2383199999999999</v>
      </c>
      <c r="N304" s="150">
        <f>Tabla1[[#This Row],[Precio U. Costo]]*1.35</f>
        <v>9.5936400000000006</v>
      </c>
      <c r="O304" s="150">
        <f>Tabla1[[#This Row],[Precio U. Costo]]*1.4</f>
        <v>9.9489599999999996</v>
      </c>
      <c r="P304" s="207">
        <f>Tabla1[[#This Row],[Precio U. Costo]]*1.45</f>
        <v>10.304279999999999</v>
      </c>
      <c r="Q304" s="207">
        <f>Tabla1[[#This Row],[Precio U. Costo]]*1.5</f>
        <v>10.659599999999999</v>
      </c>
      <c r="R304" s="100" t="e">
        <f>VLOOKUP(Tabla1[[#This Row],[Item]],Tabla13[],6,)</f>
        <v>#N/A</v>
      </c>
      <c r="S304" s="140" t="e">
        <f>Tabla1[[#This Row],[Cantidad en Existencia registradas]]-Tabla1[[#This Row],[Cantidad vendida
dd/mm/aaaa]]</f>
        <v>#N/A</v>
      </c>
      <c r="T304" s="153" t="e">
        <f>Tabla1[[#This Row],[Cantidad vendida
dd/mm/aaaa]]+#REF!</f>
        <v>#N/A</v>
      </c>
      <c r="U304" s="153" t="e">
        <f>Tabla1[[#This Row],[Existencia
dd/mm/aaaa2]]+#REF!</f>
        <v>#N/A</v>
      </c>
    </row>
    <row r="305" spans="1:21" s="69" customFormat="1" ht="14.45" hidden="1" customHeight="1" x14ac:dyDescent="0.25">
      <c r="A305" s="99" t="s">
        <v>648</v>
      </c>
      <c r="B305" s="94" t="s">
        <v>186</v>
      </c>
      <c r="C305" s="91" t="s">
        <v>659</v>
      </c>
      <c r="D305" s="91" t="s">
        <v>32</v>
      </c>
      <c r="E305" s="212">
        <v>0</v>
      </c>
      <c r="F305" s="127">
        <v>0</v>
      </c>
      <c r="G305" s="92">
        <f>Tabla1[[#This Row],[Precio U. Costo]]*1.05</f>
        <v>0</v>
      </c>
      <c r="H305" s="92">
        <f>Tabla1[[#This Row],[Precio U. Costo]]*1.08</f>
        <v>0</v>
      </c>
      <c r="I305" s="92">
        <f>Tabla1[[#This Row],[Precio U. Costo]]*1.1</f>
        <v>0</v>
      </c>
      <c r="J305" s="92">
        <f>Tabla1[[#This Row],[Precio U. Costo]]*1.15</f>
        <v>0</v>
      </c>
      <c r="K305" s="92">
        <f>Tabla1[[#This Row],[Precio U. Costo]]*1.2</f>
        <v>0</v>
      </c>
      <c r="L305" s="92">
        <f>Tabla1[[#This Row],[Precio U. Costo]]*1.25</f>
        <v>0</v>
      </c>
      <c r="M305" s="92">
        <f>Tabla1[[#This Row],[Precio U. Costo]]*1.3</f>
        <v>0</v>
      </c>
      <c r="N305" s="92">
        <f>Tabla1[[#This Row],[Precio U. Costo]]*1.35</f>
        <v>0</v>
      </c>
      <c r="O305" s="92">
        <f>Tabla1[[#This Row],[Precio U. Costo]]*1.4</f>
        <v>0</v>
      </c>
      <c r="P305" s="92">
        <f>Tabla1[[#This Row],[Precio U. Costo]]*1.45</f>
        <v>0</v>
      </c>
      <c r="Q305" s="92">
        <f>Tabla1[[#This Row],[Precio U. Costo]]*1.5</f>
        <v>0</v>
      </c>
      <c r="R305" s="100" t="e">
        <f>VLOOKUP(Tabla1[[#This Row],[Item]],Tabla13[],6,)</f>
        <v>#N/A</v>
      </c>
      <c r="S305" s="93" t="e">
        <f>Tabla1[[#This Row],[Cantidad en Existencia registradas]]-Tabla1[[#This Row],[Cantidad vendida
dd/mm/aaaa]]</f>
        <v>#N/A</v>
      </c>
      <c r="T305" s="93" t="e">
        <f>Tabla1[[#This Row],[Cantidad vendida
dd/mm/aaaa]]+#REF!</f>
        <v>#N/A</v>
      </c>
      <c r="U305" s="93" t="e">
        <f>Tabla1[[#This Row],[Existencia
dd/mm/aaaa2]]+#REF!</f>
        <v>#N/A</v>
      </c>
    </row>
    <row r="306" spans="1:21" s="69" customFormat="1" ht="14.45" hidden="1" customHeight="1" x14ac:dyDescent="0.25">
      <c r="A306" s="99" t="s">
        <v>499</v>
      </c>
      <c r="B306" s="94" t="s">
        <v>1</v>
      </c>
      <c r="C306" s="91" t="s">
        <v>720</v>
      </c>
      <c r="D306" s="91" t="s">
        <v>32</v>
      </c>
      <c r="E306" s="241">
        <v>8</v>
      </c>
      <c r="F306" s="219">
        <v>288.66000000000003</v>
      </c>
      <c r="G306" s="92">
        <f>Tabla1[[#This Row],[Precio U. Costo]]*1.05</f>
        <v>303.09300000000002</v>
      </c>
      <c r="H306" s="92">
        <f>Tabla1[[#This Row],[Precio U. Costo]]*1.08</f>
        <v>311.75280000000004</v>
      </c>
      <c r="I306" s="92">
        <f>Tabla1[[#This Row],[Precio U. Costo]]*1.1</f>
        <v>317.52600000000007</v>
      </c>
      <c r="J306" s="92">
        <f>Tabla1[[#This Row],[Precio U. Costo]]*1.15</f>
        <v>331.959</v>
      </c>
      <c r="K306" s="92">
        <f>Tabla1[[#This Row],[Precio U. Costo]]*1.2</f>
        <v>346.392</v>
      </c>
      <c r="L306" s="92">
        <f>Tabla1[[#This Row],[Precio U. Costo]]*1.25</f>
        <v>360.82500000000005</v>
      </c>
      <c r="M306" s="92">
        <f>Tabla1[[#This Row],[Precio U. Costo]]*1.3</f>
        <v>375.25800000000004</v>
      </c>
      <c r="N306" s="92">
        <f>Tabla1[[#This Row],[Precio U. Costo]]*1.35</f>
        <v>389.69100000000009</v>
      </c>
      <c r="O306" s="92">
        <f>Tabla1[[#This Row],[Precio U. Costo]]*1.4</f>
        <v>404.12400000000002</v>
      </c>
      <c r="P306" s="92">
        <f>Tabla1[[#This Row],[Precio U. Costo]]*1.45</f>
        <v>418.55700000000002</v>
      </c>
      <c r="Q306" s="92">
        <f>Tabla1[[#This Row],[Precio U. Costo]]*1.5</f>
        <v>432.99</v>
      </c>
      <c r="R306" s="100" t="e">
        <f>VLOOKUP(Tabla1[[#This Row],[Item]],Tabla13[],6,)</f>
        <v>#N/A</v>
      </c>
      <c r="S306" s="93" t="e">
        <f>Tabla1[[#This Row],[Cantidad en Existencia registradas]]-Tabla1[[#This Row],[Cantidad vendida
dd/mm/aaaa]]</f>
        <v>#N/A</v>
      </c>
      <c r="T306" s="93" t="e">
        <f>Tabla1[[#This Row],[Cantidad vendida
dd/mm/aaaa]]+#REF!</f>
        <v>#N/A</v>
      </c>
      <c r="U306" s="93" t="e">
        <f>Tabla1[[#This Row],[Existencia
dd/mm/aaaa2]]+#REF!</f>
        <v>#N/A</v>
      </c>
    </row>
    <row r="307" spans="1:21" s="69" customFormat="1" ht="14.45" hidden="1" customHeight="1" x14ac:dyDescent="0.25">
      <c r="A307" s="99" t="s">
        <v>498</v>
      </c>
      <c r="B307" s="94" t="s">
        <v>1</v>
      </c>
      <c r="C307" s="91" t="s">
        <v>97</v>
      </c>
      <c r="D307" s="91" t="s">
        <v>32</v>
      </c>
      <c r="E307" s="222">
        <v>2</v>
      </c>
      <c r="F307" s="219">
        <v>194.88</v>
      </c>
      <c r="G307" s="92">
        <f>Tabla1[[#This Row],[Precio U. Costo]]*1.05</f>
        <v>204.624</v>
      </c>
      <c r="H307" s="92">
        <f>Tabla1[[#This Row],[Precio U. Costo]]*1.08</f>
        <v>210.47040000000001</v>
      </c>
      <c r="I307" s="92">
        <f>Tabla1[[#This Row],[Precio U. Costo]]*1.1</f>
        <v>214.36800000000002</v>
      </c>
      <c r="J307" s="92">
        <f>Tabla1[[#This Row],[Precio U. Costo]]*1.15</f>
        <v>224.11199999999997</v>
      </c>
      <c r="K307" s="92">
        <f>Tabla1[[#This Row],[Precio U. Costo]]*1.2</f>
        <v>233.85599999999999</v>
      </c>
      <c r="L307" s="92">
        <f>Tabla1[[#This Row],[Precio U. Costo]]*1.25</f>
        <v>243.6</v>
      </c>
      <c r="M307" s="92">
        <f>Tabla1[[#This Row],[Precio U. Costo]]*1.3</f>
        <v>253.34399999999999</v>
      </c>
      <c r="N307" s="92">
        <f>Tabla1[[#This Row],[Precio U. Costo]]*1.35</f>
        <v>263.08800000000002</v>
      </c>
      <c r="O307" s="92">
        <f>Tabla1[[#This Row],[Precio U. Costo]]*1.4</f>
        <v>272.83199999999999</v>
      </c>
      <c r="P307" s="92">
        <f>Tabla1[[#This Row],[Precio U. Costo]]*1.45</f>
        <v>282.57599999999996</v>
      </c>
      <c r="Q307" s="92">
        <f>Tabla1[[#This Row],[Precio U. Costo]]*1.5</f>
        <v>292.32</v>
      </c>
      <c r="R307" s="100" t="e">
        <f>VLOOKUP(Tabla1[[#This Row],[Item]],Tabla13[],6,)</f>
        <v>#N/A</v>
      </c>
      <c r="S307" s="93" t="e">
        <f>Tabla1[[#This Row],[Cantidad en Existencia registradas]]-Tabla1[[#This Row],[Cantidad vendida
dd/mm/aaaa]]</f>
        <v>#N/A</v>
      </c>
      <c r="T307" s="93" t="e">
        <f>Tabla1[[#This Row],[Cantidad vendida
dd/mm/aaaa]]+#REF!</f>
        <v>#N/A</v>
      </c>
      <c r="U307" s="93" t="e">
        <f>Tabla1[[#This Row],[Existencia
dd/mm/aaaa2]]+#REF!</f>
        <v>#N/A</v>
      </c>
    </row>
    <row r="308" spans="1:21" s="69" customFormat="1" ht="14.45" hidden="1" customHeight="1" x14ac:dyDescent="0.25">
      <c r="A308" s="99" t="s">
        <v>567</v>
      </c>
      <c r="B308" s="94" t="s">
        <v>311</v>
      </c>
      <c r="C308" s="94" t="s">
        <v>1054</v>
      </c>
      <c r="D308" s="91" t="s">
        <v>32</v>
      </c>
      <c r="E308" s="222"/>
      <c r="F308" s="234">
        <v>1184.69</v>
      </c>
      <c r="G308" s="92">
        <f>Tabla1[[#This Row],[Precio U. Costo]]*1.05</f>
        <v>1243.9245000000001</v>
      </c>
      <c r="H308" s="92">
        <f>Tabla1[[#This Row],[Precio U. Costo]]*1.08</f>
        <v>1279.4652000000001</v>
      </c>
      <c r="I308" s="92">
        <f>Tabla1[[#This Row],[Precio U. Costo]]*1.1</f>
        <v>1303.1590000000001</v>
      </c>
      <c r="J308" s="92">
        <f>Tabla1[[#This Row],[Precio U. Costo]]*1.15</f>
        <v>1362.3934999999999</v>
      </c>
      <c r="K308" s="92">
        <f>Tabla1[[#This Row],[Precio U. Costo]]*1.2</f>
        <v>1421.6279999999999</v>
      </c>
      <c r="L308" s="92">
        <f>Tabla1[[#This Row],[Precio U. Costo]]*1.25</f>
        <v>1480.8625000000002</v>
      </c>
      <c r="M308" s="92">
        <f>Tabla1[[#This Row],[Precio U. Costo]]*1.3</f>
        <v>1540.0970000000002</v>
      </c>
      <c r="N308" s="92">
        <f>Tabla1[[#This Row],[Precio U. Costo]]*1.35</f>
        <v>1599.3315000000002</v>
      </c>
      <c r="O308" s="92">
        <f>Tabla1[[#This Row],[Precio U. Costo]]*1.4</f>
        <v>1658.566</v>
      </c>
      <c r="P308" s="92">
        <f>Tabla1[[#This Row],[Precio U. Costo]]*1.45</f>
        <v>1717.8005000000001</v>
      </c>
      <c r="Q308" s="92">
        <f>Tabla1[[#This Row],[Precio U. Costo]]*1.5</f>
        <v>1777.0350000000001</v>
      </c>
      <c r="R308" s="100" t="e">
        <f>VLOOKUP(Tabla1[[#This Row],[Item]],Tabla13[],6,)</f>
        <v>#N/A</v>
      </c>
      <c r="S308" s="93" t="e">
        <f>Tabla1[[#This Row],[Cantidad en Existencia registradas]]-Tabla1[[#This Row],[Cantidad vendida
dd/mm/aaaa]]</f>
        <v>#N/A</v>
      </c>
      <c r="T308" s="93" t="e">
        <f>Tabla1[[#This Row],[Cantidad vendida
dd/mm/aaaa]]+#REF!</f>
        <v>#N/A</v>
      </c>
      <c r="U308" s="93" t="e">
        <f>Tabla1[[#This Row],[Existencia
dd/mm/aaaa2]]+#REF!</f>
        <v>#N/A</v>
      </c>
    </row>
    <row r="309" spans="1:21" s="69" customFormat="1" ht="14.45" hidden="1" customHeight="1" x14ac:dyDescent="0.25">
      <c r="A309" s="99" t="s">
        <v>568</v>
      </c>
      <c r="B309" s="94" t="s">
        <v>311</v>
      </c>
      <c r="C309" s="94" t="s">
        <v>802</v>
      </c>
      <c r="D309" s="91" t="s">
        <v>32</v>
      </c>
      <c r="E309" s="212">
        <v>0</v>
      </c>
      <c r="F309" s="127">
        <v>0</v>
      </c>
      <c r="G309" s="92">
        <f>Tabla1[[#This Row],[Precio U. Costo]]*1.05</f>
        <v>0</v>
      </c>
      <c r="H309" s="92">
        <f>Tabla1[[#This Row],[Precio U. Costo]]*1.08</f>
        <v>0</v>
      </c>
      <c r="I309" s="92">
        <f>Tabla1[[#This Row],[Precio U. Costo]]*1.1</f>
        <v>0</v>
      </c>
      <c r="J309" s="92">
        <f>Tabla1[[#This Row],[Precio U. Costo]]*1.15</f>
        <v>0</v>
      </c>
      <c r="K309" s="92">
        <f>Tabla1[[#This Row],[Precio U. Costo]]*1.2</f>
        <v>0</v>
      </c>
      <c r="L309" s="92">
        <f>Tabla1[[#This Row],[Precio U. Costo]]*1.25</f>
        <v>0</v>
      </c>
      <c r="M309" s="92">
        <f>Tabla1[[#This Row],[Precio U. Costo]]*1.3</f>
        <v>0</v>
      </c>
      <c r="N309" s="92">
        <f>Tabla1[[#This Row],[Precio U. Costo]]*1.35</f>
        <v>0</v>
      </c>
      <c r="O309" s="92">
        <f>Tabla1[[#This Row],[Precio U. Costo]]*1.4</f>
        <v>0</v>
      </c>
      <c r="P309" s="92">
        <f>Tabla1[[#This Row],[Precio U. Costo]]*1.45</f>
        <v>0</v>
      </c>
      <c r="Q309" s="92">
        <f>Tabla1[[#This Row],[Precio U. Costo]]*1.5</f>
        <v>0</v>
      </c>
      <c r="R309" s="100" t="e">
        <f>VLOOKUP(Tabla1[[#This Row],[Item]],Tabla13[],6,)</f>
        <v>#N/A</v>
      </c>
      <c r="S309" s="93" t="e">
        <f>Tabla1[[#This Row],[Cantidad en Existencia registradas]]-Tabla1[[#This Row],[Cantidad vendida
dd/mm/aaaa]]</f>
        <v>#N/A</v>
      </c>
      <c r="T309" s="93" t="e">
        <f>Tabla1[[#This Row],[Cantidad vendida
dd/mm/aaaa]]+#REF!</f>
        <v>#N/A</v>
      </c>
      <c r="U309" s="93" t="e">
        <f>Tabla1[[#This Row],[Existencia
dd/mm/aaaa2]]+#REF!</f>
        <v>#N/A</v>
      </c>
    </row>
    <row r="310" spans="1:21" s="69" customFormat="1" ht="14.45" hidden="1" customHeight="1" x14ac:dyDescent="0.25">
      <c r="A310" s="99" t="s">
        <v>567</v>
      </c>
      <c r="B310" s="94" t="s">
        <v>311</v>
      </c>
      <c r="C310" s="94" t="s">
        <v>211</v>
      </c>
      <c r="D310" s="91" t="s">
        <v>32</v>
      </c>
      <c r="E310" s="222">
        <v>23</v>
      </c>
      <c r="F310" s="127">
        <f>693.6*1.3</f>
        <v>901.68000000000006</v>
      </c>
      <c r="G310" s="92">
        <f>Tabla1[[#This Row],[Precio U. Costo]]*1.05</f>
        <v>946.76400000000012</v>
      </c>
      <c r="H310" s="92">
        <f>Tabla1[[#This Row],[Precio U. Costo]]*1.08</f>
        <v>973.81440000000009</v>
      </c>
      <c r="I310" s="92">
        <f>Tabla1[[#This Row],[Precio U. Costo]]*1.1</f>
        <v>991.84800000000018</v>
      </c>
      <c r="J310" s="92">
        <f>Tabla1[[#This Row],[Precio U. Costo]]*1.15</f>
        <v>1036.932</v>
      </c>
      <c r="K310" s="92">
        <f>Tabla1[[#This Row],[Precio U. Costo]]*1.2</f>
        <v>1082.0160000000001</v>
      </c>
      <c r="L310" s="92">
        <f>Tabla1[[#This Row],[Precio U. Costo]]*1.25</f>
        <v>1127.1000000000001</v>
      </c>
      <c r="M310" s="92">
        <f>Tabla1[[#This Row],[Precio U. Costo]]*1.3</f>
        <v>1172.1840000000002</v>
      </c>
      <c r="N310" s="92">
        <f>Tabla1[[#This Row],[Precio U. Costo]]*1.35</f>
        <v>1217.2680000000003</v>
      </c>
      <c r="O310" s="92">
        <f>Tabla1[[#This Row],[Precio U. Costo]]*1.4</f>
        <v>1262.3520000000001</v>
      </c>
      <c r="P310" s="92">
        <f>Tabla1[[#This Row],[Precio U. Costo]]*1.45</f>
        <v>1307.4360000000001</v>
      </c>
      <c r="Q310" s="92">
        <f>Tabla1[[#This Row],[Precio U. Costo]]*1.5</f>
        <v>1352.52</v>
      </c>
      <c r="R310" s="100" t="e">
        <f>VLOOKUP(Tabla1[[#This Row],[Item]],Tabla13[],6,)</f>
        <v>#N/A</v>
      </c>
      <c r="S310" s="93" t="e">
        <f>Tabla1[[#This Row],[Cantidad en Existencia registradas]]-Tabla1[[#This Row],[Cantidad vendida
dd/mm/aaaa]]</f>
        <v>#N/A</v>
      </c>
      <c r="T310" s="93" t="e">
        <f>Tabla1[[#This Row],[Cantidad vendida
dd/mm/aaaa]]+#REF!</f>
        <v>#N/A</v>
      </c>
      <c r="U310" s="93" t="e">
        <f>Tabla1[[#This Row],[Existencia
dd/mm/aaaa2]]+#REF!</f>
        <v>#N/A</v>
      </c>
    </row>
    <row r="311" spans="1:21" s="69" customFormat="1" ht="14.45" hidden="1" customHeight="1" x14ac:dyDescent="0.25">
      <c r="A311" s="99" t="s">
        <v>497</v>
      </c>
      <c r="B311" s="94" t="s">
        <v>1</v>
      </c>
      <c r="C311" s="91" t="s">
        <v>722</v>
      </c>
      <c r="D311" s="91" t="s">
        <v>32</v>
      </c>
      <c r="E311" s="241">
        <v>0</v>
      </c>
      <c r="F311" s="219">
        <v>79.17</v>
      </c>
      <c r="G311" s="92">
        <f>Tabla1[[#This Row],[Precio U. Costo]]*1.05</f>
        <v>83.128500000000003</v>
      </c>
      <c r="H311" s="92">
        <f>Tabla1[[#This Row],[Precio U. Costo]]*1.08</f>
        <v>85.503600000000006</v>
      </c>
      <c r="I311" s="92">
        <f>Tabla1[[#This Row],[Precio U. Costo]]*1.1</f>
        <v>87.087000000000003</v>
      </c>
      <c r="J311" s="92">
        <f>Tabla1[[#This Row],[Precio U. Costo]]*1.15</f>
        <v>91.04549999999999</v>
      </c>
      <c r="K311" s="92">
        <f>Tabla1[[#This Row],[Precio U. Costo]]*1.2</f>
        <v>95.004000000000005</v>
      </c>
      <c r="L311" s="92">
        <f>Tabla1[[#This Row],[Precio U. Costo]]*1.25</f>
        <v>98.962500000000006</v>
      </c>
      <c r="M311" s="92">
        <f>Tabla1[[#This Row],[Precio U. Costo]]*1.3</f>
        <v>102.92100000000001</v>
      </c>
      <c r="N311" s="92">
        <f>Tabla1[[#This Row],[Precio U. Costo]]*1.35</f>
        <v>106.87950000000001</v>
      </c>
      <c r="O311" s="92">
        <f>Tabla1[[#This Row],[Precio U. Costo]]*1.4</f>
        <v>110.83799999999999</v>
      </c>
      <c r="P311" s="92">
        <f>Tabla1[[#This Row],[Precio U. Costo]]*1.45</f>
        <v>114.79649999999999</v>
      </c>
      <c r="Q311" s="92">
        <f>Tabla1[[#This Row],[Precio U. Costo]]*1.5</f>
        <v>118.755</v>
      </c>
      <c r="R311" s="100" t="e">
        <f>VLOOKUP(Tabla1[[#This Row],[Item]],Tabla13[],6,)</f>
        <v>#N/A</v>
      </c>
      <c r="S311" s="93" t="e">
        <f>Tabla1[[#This Row],[Cantidad en Existencia registradas]]-Tabla1[[#This Row],[Cantidad vendida
dd/mm/aaaa]]</f>
        <v>#N/A</v>
      </c>
      <c r="T311" s="93" t="e">
        <f>Tabla1[[#This Row],[Cantidad vendida
dd/mm/aaaa]]+#REF!</f>
        <v>#N/A</v>
      </c>
      <c r="U311" s="93" t="e">
        <f>Tabla1[[#This Row],[Existencia
dd/mm/aaaa2]]+#REF!</f>
        <v>#N/A</v>
      </c>
    </row>
    <row r="312" spans="1:21" s="69" customFormat="1" ht="14.45" hidden="1" customHeight="1" x14ac:dyDescent="0.25">
      <c r="A312" s="99" t="s">
        <v>566</v>
      </c>
      <c r="B312" s="94" t="s">
        <v>311</v>
      </c>
      <c r="C312" s="94" t="s">
        <v>803</v>
      </c>
      <c r="D312" s="91" t="s">
        <v>32</v>
      </c>
      <c r="E312" s="222">
        <v>2</v>
      </c>
      <c r="F312" s="127">
        <v>732</v>
      </c>
      <c r="G312" s="92">
        <f>Tabla1[[#This Row],[Precio U. Costo]]*1.05</f>
        <v>768.6</v>
      </c>
      <c r="H312" s="92">
        <f>Tabla1[[#This Row],[Precio U. Costo]]*1.08</f>
        <v>790.56000000000006</v>
      </c>
      <c r="I312" s="92">
        <f>Tabla1[[#This Row],[Precio U. Costo]]*1.1</f>
        <v>805.2</v>
      </c>
      <c r="J312" s="92">
        <f>Tabla1[[#This Row],[Precio U. Costo]]*1.15</f>
        <v>841.8</v>
      </c>
      <c r="K312" s="92">
        <f>Tabla1[[#This Row],[Precio U. Costo]]*1.2</f>
        <v>878.4</v>
      </c>
      <c r="L312" s="92">
        <f>Tabla1[[#This Row],[Precio U. Costo]]*1.25</f>
        <v>915</v>
      </c>
      <c r="M312" s="92">
        <f>Tabla1[[#This Row],[Precio U. Costo]]*1.3</f>
        <v>951.6</v>
      </c>
      <c r="N312" s="92">
        <f>Tabla1[[#This Row],[Precio U. Costo]]*1.35</f>
        <v>988.2</v>
      </c>
      <c r="O312" s="92">
        <f>Tabla1[[#This Row],[Precio U. Costo]]*1.4</f>
        <v>1024.8</v>
      </c>
      <c r="P312" s="92">
        <f>Tabla1[[#This Row],[Precio U. Costo]]*1.45</f>
        <v>1061.3999999999999</v>
      </c>
      <c r="Q312" s="92">
        <f>Tabla1[[#This Row],[Precio U. Costo]]*1.5</f>
        <v>1098</v>
      </c>
      <c r="R312" s="100" t="e">
        <f>VLOOKUP(Tabla1[[#This Row],[Item]],Tabla13[],6,)</f>
        <v>#N/A</v>
      </c>
      <c r="S312" s="93" t="e">
        <f>Tabla1[[#This Row],[Cantidad en Existencia registradas]]-Tabla1[[#This Row],[Cantidad vendida
dd/mm/aaaa]]</f>
        <v>#N/A</v>
      </c>
      <c r="T312" s="93" t="e">
        <f>Tabla1[[#This Row],[Cantidad vendida
dd/mm/aaaa]]+#REF!</f>
        <v>#N/A</v>
      </c>
      <c r="U312" s="93" t="e">
        <f>Tabla1[[#This Row],[Existencia
dd/mm/aaaa2]]+#REF!</f>
        <v>#N/A</v>
      </c>
    </row>
    <row r="313" spans="1:21" s="69" customFormat="1" ht="14.45" hidden="1" customHeight="1" x14ac:dyDescent="0.25">
      <c r="A313" s="99" t="s">
        <v>565</v>
      </c>
      <c r="B313" s="94" t="s">
        <v>311</v>
      </c>
      <c r="C313" s="94" t="s">
        <v>212</v>
      </c>
      <c r="D313" s="91" t="s">
        <v>32</v>
      </c>
      <c r="E313" s="212">
        <v>2</v>
      </c>
      <c r="F313" s="127">
        <v>364.8</v>
      </c>
      <c r="G313" s="92">
        <f>Tabla1[[#This Row],[Precio U. Costo]]*1.05</f>
        <v>383.04</v>
      </c>
      <c r="H313" s="92">
        <f>Tabla1[[#This Row],[Precio U. Costo]]*1.08</f>
        <v>393.98400000000004</v>
      </c>
      <c r="I313" s="92">
        <f>Tabla1[[#This Row],[Precio U. Costo]]*1.1</f>
        <v>401.28000000000003</v>
      </c>
      <c r="J313" s="92">
        <f>Tabla1[[#This Row],[Precio U. Costo]]*1.15</f>
        <v>419.52</v>
      </c>
      <c r="K313" s="92">
        <f>Tabla1[[#This Row],[Precio U. Costo]]*1.2</f>
        <v>437.76</v>
      </c>
      <c r="L313" s="92">
        <f>Tabla1[[#This Row],[Precio U. Costo]]*1.25</f>
        <v>456</v>
      </c>
      <c r="M313" s="92">
        <f>Tabla1[[#This Row],[Precio U. Costo]]*1.3</f>
        <v>474.24</v>
      </c>
      <c r="N313" s="92">
        <f>Tabla1[[#This Row],[Precio U. Costo]]*1.35</f>
        <v>492.48000000000008</v>
      </c>
      <c r="O313" s="92">
        <f>Tabla1[[#This Row],[Precio U. Costo]]*1.4</f>
        <v>510.71999999999997</v>
      </c>
      <c r="P313" s="92">
        <f>Tabla1[[#This Row],[Precio U. Costo]]*1.45</f>
        <v>528.96</v>
      </c>
      <c r="Q313" s="92">
        <f>Tabla1[[#This Row],[Precio U. Costo]]*1.5</f>
        <v>547.20000000000005</v>
      </c>
      <c r="R313" s="100" t="e">
        <f>VLOOKUP(Tabla1[[#This Row],[Item]],Tabla13[],6,)</f>
        <v>#N/A</v>
      </c>
      <c r="S313" s="93" t="e">
        <f>Tabla1[[#This Row],[Cantidad en Existencia registradas]]-Tabla1[[#This Row],[Cantidad vendida
dd/mm/aaaa]]</f>
        <v>#N/A</v>
      </c>
      <c r="T313" s="93" t="e">
        <f>Tabla1[[#This Row],[Cantidad vendida
dd/mm/aaaa]]+#REF!</f>
        <v>#N/A</v>
      </c>
      <c r="U313" s="93" t="e">
        <f>Tabla1[[#This Row],[Existencia
dd/mm/aaaa2]]+#REF!</f>
        <v>#N/A</v>
      </c>
    </row>
    <row r="314" spans="1:21" s="69" customFormat="1" ht="14.45" hidden="1" customHeight="1" x14ac:dyDescent="0.25">
      <c r="A314" s="224"/>
      <c r="B314" s="93"/>
      <c r="C314" s="229" t="s">
        <v>1025</v>
      </c>
      <c r="D314" s="93" t="s">
        <v>32</v>
      </c>
      <c r="E314" s="93">
        <v>3</v>
      </c>
      <c r="F314" s="126"/>
      <c r="G314" s="225">
        <f>Tabla1[[#This Row],[Precio U. Costo]]*1.05</f>
        <v>0</v>
      </c>
      <c r="H314" s="225">
        <f>Tabla1[[#This Row],[Precio U. Costo]]*1.08</f>
        <v>0</v>
      </c>
      <c r="I314" s="225">
        <f>Tabla1[[#This Row],[Precio U. Costo]]*1.1</f>
        <v>0</v>
      </c>
      <c r="J314" s="225">
        <f>Tabla1[[#This Row],[Precio U. Costo]]*1.15</f>
        <v>0</v>
      </c>
      <c r="K314" s="225">
        <f>Tabla1[[#This Row],[Precio U. Costo]]*1.2</f>
        <v>0</v>
      </c>
      <c r="L314" s="225">
        <f>Tabla1[[#This Row],[Precio U. Costo]]*1.25</f>
        <v>0</v>
      </c>
      <c r="M314" s="79">
        <f>Tabla1[[#This Row],[Precio U. Costo]]*1.3</f>
        <v>0</v>
      </c>
      <c r="N314" s="79">
        <f>Tabla1[[#This Row],[Precio U. Costo]]*1.35</f>
        <v>0</v>
      </c>
      <c r="O314" s="79">
        <f>Tabla1[[#This Row],[Precio U. Costo]]*1.4</f>
        <v>0</v>
      </c>
      <c r="P314" s="225">
        <f>Tabla1[[#This Row],[Precio U. Costo]]*1.45</f>
        <v>0</v>
      </c>
      <c r="Q314" s="225">
        <f>Tabla1[[#This Row],[Precio U. Costo]]*1.5</f>
        <v>0</v>
      </c>
      <c r="R314" s="100" t="e">
        <f>VLOOKUP(Tabla1[[#This Row],[Item]],Tabla13[],6,)</f>
        <v>#N/A</v>
      </c>
      <c r="S314" s="140" t="e">
        <f>Tabla1[[#This Row],[Cantidad en Existencia registradas]]-Tabla1[[#This Row],[Cantidad vendida
dd/mm/aaaa]]</f>
        <v>#N/A</v>
      </c>
      <c r="T314" s="226" t="e">
        <f>Tabla1[[#This Row],[Cantidad vendida
dd/mm/aaaa]]+#REF!</f>
        <v>#N/A</v>
      </c>
      <c r="U314" s="226" t="e">
        <f>Tabla1[[#This Row],[Existencia
dd/mm/aaaa2]]+#REF!</f>
        <v>#N/A</v>
      </c>
    </row>
    <row r="315" spans="1:21" s="69" customFormat="1" ht="14.45" hidden="1" customHeight="1" x14ac:dyDescent="0.25">
      <c r="A315" s="224"/>
      <c r="B315" s="93"/>
      <c r="C315" s="229" t="s">
        <v>1024</v>
      </c>
      <c r="D315" s="93" t="s">
        <v>32</v>
      </c>
      <c r="E315" s="93">
        <v>13</v>
      </c>
      <c r="F315" s="126"/>
      <c r="G315" s="225">
        <f>Tabla1[[#This Row],[Precio U. Costo]]*1.05</f>
        <v>0</v>
      </c>
      <c r="H315" s="225">
        <f>Tabla1[[#This Row],[Precio U. Costo]]*1.08</f>
        <v>0</v>
      </c>
      <c r="I315" s="225">
        <f>Tabla1[[#This Row],[Precio U. Costo]]*1.1</f>
        <v>0</v>
      </c>
      <c r="J315" s="225">
        <f>Tabla1[[#This Row],[Precio U. Costo]]*1.15</f>
        <v>0</v>
      </c>
      <c r="K315" s="225">
        <f>Tabla1[[#This Row],[Precio U. Costo]]*1.2</f>
        <v>0</v>
      </c>
      <c r="L315" s="225">
        <f>Tabla1[[#This Row],[Precio U. Costo]]*1.25</f>
        <v>0</v>
      </c>
      <c r="M315" s="79">
        <f>Tabla1[[#This Row],[Precio U. Costo]]*1.3</f>
        <v>0</v>
      </c>
      <c r="N315" s="79">
        <f>Tabla1[[#This Row],[Precio U. Costo]]*1.35</f>
        <v>0</v>
      </c>
      <c r="O315" s="79">
        <f>Tabla1[[#This Row],[Precio U. Costo]]*1.4</f>
        <v>0</v>
      </c>
      <c r="P315" s="225">
        <f>Tabla1[[#This Row],[Precio U. Costo]]*1.45</f>
        <v>0</v>
      </c>
      <c r="Q315" s="225">
        <f>Tabla1[[#This Row],[Precio U. Costo]]*1.5</f>
        <v>0</v>
      </c>
      <c r="R315" s="100" t="e">
        <f>VLOOKUP(Tabla1[[#This Row],[Item]],Tabla13[],6,)</f>
        <v>#N/A</v>
      </c>
      <c r="S315" s="140" t="e">
        <f>Tabla1[[#This Row],[Cantidad en Existencia registradas]]-Tabla1[[#This Row],[Cantidad vendida
dd/mm/aaaa]]</f>
        <v>#N/A</v>
      </c>
      <c r="T315" s="226" t="e">
        <f>Tabla1[[#This Row],[Cantidad vendida
dd/mm/aaaa]]+#REF!</f>
        <v>#N/A</v>
      </c>
      <c r="U315" s="226" t="e">
        <f>Tabla1[[#This Row],[Existencia
dd/mm/aaaa2]]+#REF!</f>
        <v>#N/A</v>
      </c>
    </row>
    <row r="316" spans="1:21" s="69" customFormat="1" ht="14.45" hidden="1" customHeight="1" x14ac:dyDescent="0.25">
      <c r="A316" s="99" t="s">
        <v>564</v>
      </c>
      <c r="B316" s="94" t="s">
        <v>311</v>
      </c>
      <c r="C316" s="94" t="s">
        <v>206</v>
      </c>
      <c r="D316" s="91" t="s">
        <v>32</v>
      </c>
      <c r="E316" s="222">
        <v>1</v>
      </c>
      <c r="F316" s="231">
        <v>1675.61</v>
      </c>
      <c r="G316" s="92">
        <f>Tabla1[[#This Row],[Precio U. Costo]]*1.05</f>
        <v>1759.3905</v>
      </c>
      <c r="H316" s="92">
        <f>Tabla1[[#This Row],[Precio U. Costo]]*1.08</f>
        <v>1809.6587999999999</v>
      </c>
      <c r="I316" s="92">
        <f>Tabla1[[#This Row],[Precio U. Costo]]*1.1</f>
        <v>1843.171</v>
      </c>
      <c r="J316" s="92">
        <f>Tabla1[[#This Row],[Precio U. Costo]]*1.15</f>
        <v>1926.9514999999997</v>
      </c>
      <c r="K316" s="92">
        <f>Tabla1[[#This Row],[Precio U. Costo]]*1.2</f>
        <v>2010.7319999999997</v>
      </c>
      <c r="L316" s="92">
        <f>Tabla1[[#This Row],[Precio U. Costo]]*1.25</f>
        <v>2094.5124999999998</v>
      </c>
      <c r="M316" s="92">
        <f>Tabla1[[#This Row],[Precio U. Costo]]*1.3</f>
        <v>2178.2930000000001</v>
      </c>
      <c r="N316" s="92">
        <f>Tabla1[[#This Row],[Precio U. Costo]]*1.35</f>
        <v>2262.0735</v>
      </c>
      <c r="O316" s="92">
        <f>Tabla1[[#This Row],[Precio U. Costo]]*1.4</f>
        <v>2345.8539999999998</v>
      </c>
      <c r="P316" s="92">
        <f>Tabla1[[#This Row],[Precio U. Costo]]*1.45</f>
        <v>2429.6344999999997</v>
      </c>
      <c r="Q316" s="92">
        <f>Tabla1[[#This Row],[Precio U. Costo]]*1.5</f>
        <v>2513.415</v>
      </c>
      <c r="R316" s="100" t="e">
        <f>VLOOKUP(Tabla1[[#This Row],[Item]],Tabla13[],6,)</f>
        <v>#N/A</v>
      </c>
      <c r="S316" s="93" t="e">
        <f>Tabla1[[#This Row],[Cantidad en Existencia registradas]]-Tabla1[[#This Row],[Cantidad vendida
dd/mm/aaaa]]</f>
        <v>#N/A</v>
      </c>
      <c r="T316" s="93" t="e">
        <f>Tabla1[[#This Row],[Cantidad vendida
dd/mm/aaaa]]+#REF!</f>
        <v>#N/A</v>
      </c>
      <c r="U316" s="93" t="e">
        <f>Tabla1[[#This Row],[Existencia
dd/mm/aaaa2]]+#REF!</f>
        <v>#N/A</v>
      </c>
    </row>
    <row r="317" spans="1:21" s="69" customFormat="1" ht="14.45" hidden="1" customHeight="1" x14ac:dyDescent="0.25">
      <c r="A317" s="99" t="s">
        <v>563</v>
      </c>
      <c r="B317" s="94" t="s">
        <v>311</v>
      </c>
      <c r="C317" s="94" t="s">
        <v>207</v>
      </c>
      <c r="D317" s="91" t="s">
        <v>32</v>
      </c>
      <c r="E317" s="222">
        <v>3</v>
      </c>
      <c r="F317" s="231">
        <v>947.91</v>
      </c>
      <c r="G317" s="92">
        <f>Tabla1[[#This Row],[Precio U. Costo]]*1.05</f>
        <v>995.30550000000005</v>
      </c>
      <c r="H317" s="92">
        <f>Tabla1[[#This Row],[Precio U. Costo]]*1.08</f>
        <v>1023.7428</v>
      </c>
      <c r="I317" s="92">
        <f>Tabla1[[#This Row],[Precio U. Costo]]*1.1</f>
        <v>1042.701</v>
      </c>
      <c r="J317" s="92">
        <f>Tabla1[[#This Row],[Precio U. Costo]]*1.15</f>
        <v>1090.0964999999999</v>
      </c>
      <c r="K317" s="92">
        <f>Tabla1[[#This Row],[Precio U. Costo]]*1.2</f>
        <v>1137.492</v>
      </c>
      <c r="L317" s="92">
        <f>Tabla1[[#This Row],[Precio U. Costo]]*1.25</f>
        <v>1184.8875</v>
      </c>
      <c r="M317" s="92">
        <f>Tabla1[[#This Row],[Precio U. Costo]]*1.3</f>
        <v>1232.2829999999999</v>
      </c>
      <c r="N317" s="92">
        <f>Tabla1[[#This Row],[Precio U. Costo]]*1.35</f>
        <v>1279.6785</v>
      </c>
      <c r="O317" s="92">
        <f>Tabla1[[#This Row],[Precio U. Costo]]*1.4</f>
        <v>1327.0739999999998</v>
      </c>
      <c r="P317" s="92">
        <f>Tabla1[[#This Row],[Precio U. Costo]]*1.45</f>
        <v>1374.4694999999999</v>
      </c>
      <c r="Q317" s="92">
        <f>Tabla1[[#This Row],[Precio U. Costo]]*1.5</f>
        <v>1421.865</v>
      </c>
      <c r="R317" s="100" t="e">
        <f>VLOOKUP(Tabla1[[#This Row],[Item]],Tabla13[],6,)</f>
        <v>#N/A</v>
      </c>
      <c r="S317" s="93" t="e">
        <f>Tabla1[[#This Row],[Cantidad en Existencia registradas]]-Tabla1[[#This Row],[Cantidad vendida
dd/mm/aaaa]]</f>
        <v>#N/A</v>
      </c>
      <c r="T317" s="93" t="e">
        <f>Tabla1[[#This Row],[Cantidad vendida
dd/mm/aaaa]]+#REF!</f>
        <v>#N/A</v>
      </c>
      <c r="U317" s="93" t="e">
        <f>Tabla1[[#This Row],[Existencia
dd/mm/aaaa2]]+#REF!</f>
        <v>#N/A</v>
      </c>
    </row>
    <row r="318" spans="1:21" s="69" customFormat="1" ht="14.45" hidden="1" customHeight="1" x14ac:dyDescent="0.25">
      <c r="A318" s="99" t="s">
        <v>562</v>
      </c>
      <c r="B318" s="94" t="s">
        <v>311</v>
      </c>
      <c r="C318" s="91" t="s">
        <v>290</v>
      </c>
      <c r="D318" s="91" t="s">
        <v>32</v>
      </c>
      <c r="E318" s="232">
        <v>11</v>
      </c>
      <c r="F318" s="235">
        <v>418</v>
      </c>
      <c r="G318" s="92">
        <f>Tabla1[[#This Row],[Precio U. Costo]]*1.05</f>
        <v>438.90000000000003</v>
      </c>
      <c r="H318" s="92">
        <f>Tabla1[[#This Row],[Precio U. Costo]]*1.08</f>
        <v>451.44000000000005</v>
      </c>
      <c r="I318" s="92">
        <f>Tabla1[[#This Row],[Precio U. Costo]]*1.1</f>
        <v>459.8</v>
      </c>
      <c r="J318" s="92">
        <f>Tabla1[[#This Row],[Precio U. Costo]]*1.15</f>
        <v>480.7</v>
      </c>
      <c r="K318" s="92">
        <f>Tabla1[[#This Row],[Precio U. Costo]]*1.2</f>
        <v>501.59999999999997</v>
      </c>
      <c r="L318" s="92">
        <f>Tabla1[[#This Row],[Precio U. Costo]]*1.25</f>
        <v>522.5</v>
      </c>
      <c r="M318" s="92">
        <f>Tabla1[[#This Row],[Precio U. Costo]]*1.3</f>
        <v>543.4</v>
      </c>
      <c r="N318" s="92">
        <f>Tabla1[[#This Row],[Precio U. Costo]]*1.35</f>
        <v>564.30000000000007</v>
      </c>
      <c r="O318" s="92">
        <f>Tabla1[[#This Row],[Precio U. Costo]]*1.4</f>
        <v>585.19999999999993</v>
      </c>
      <c r="P318" s="92">
        <f>Tabla1[[#This Row],[Precio U. Costo]]*1.45</f>
        <v>606.1</v>
      </c>
      <c r="Q318" s="92">
        <f>Tabla1[[#This Row],[Precio U. Costo]]*1.5</f>
        <v>627</v>
      </c>
      <c r="R318" s="100" t="e">
        <f>VLOOKUP(Tabla1[[#This Row],[Item]],Tabla13[],6,)</f>
        <v>#N/A</v>
      </c>
      <c r="S318" s="93" t="e">
        <f>Tabla1[[#This Row],[Cantidad en Existencia registradas]]-Tabla1[[#This Row],[Cantidad vendida
dd/mm/aaaa]]</f>
        <v>#N/A</v>
      </c>
      <c r="T318" s="93" t="e">
        <f>Tabla1[[#This Row],[Cantidad vendida
dd/mm/aaaa]]+#REF!</f>
        <v>#N/A</v>
      </c>
      <c r="U318" s="93" t="e">
        <f>Tabla1[[#This Row],[Existencia
dd/mm/aaaa2]]+#REF!</f>
        <v>#N/A</v>
      </c>
    </row>
    <row r="319" spans="1:21" s="69" customFormat="1" ht="14.45" hidden="1" customHeight="1" x14ac:dyDescent="0.25">
      <c r="A319" s="99" t="s">
        <v>561</v>
      </c>
      <c r="B319" s="94" t="s">
        <v>311</v>
      </c>
      <c r="C319" s="91" t="s">
        <v>289</v>
      </c>
      <c r="D319" s="91" t="s">
        <v>32</v>
      </c>
      <c r="E319" s="232">
        <v>1</v>
      </c>
      <c r="F319" s="231">
        <v>422.39</v>
      </c>
      <c r="G319" s="92">
        <f>Tabla1[[#This Row],[Precio U. Costo]]*1.05</f>
        <v>443.5095</v>
      </c>
      <c r="H319" s="92">
        <f>Tabla1[[#This Row],[Precio U. Costo]]*1.08</f>
        <v>456.18119999999999</v>
      </c>
      <c r="I319" s="92">
        <f>Tabla1[[#This Row],[Precio U. Costo]]*1.1</f>
        <v>464.62900000000002</v>
      </c>
      <c r="J319" s="92">
        <f>Tabla1[[#This Row],[Precio U. Costo]]*1.15</f>
        <v>485.74849999999992</v>
      </c>
      <c r="K319" s="92">
        <f>Tabla1[[#This Row],[Precio U. Costo]]*1.2</f>
        <v>506.86799999999994</v>
      </c>
      <c r="L319" s="92">
        <f>Tabla1[[#This Row],[Precio U. Costo]]*1.25</f>
        <v>527.98749999999995</v>
      </c>
      <c r="M319" s="92">
        <f>Tabla1[[#This Row],[Precio U. Costo]]*1.3</f>
        <v>549.10699999999997</v>
      </c>
      <c r="N319" s="92">
        <f>Tabla1[[#This Row],[Precio U. Costo]]*1.35</f>
        <v>570.22649999999999</v>
      </c>
      <c r="O319" s="92">
        <f>Tabla1[[#This Row],[Precio U. Costo]]*1.4</f>
        <v>591.34599999999989</v>
      </c>
      <c r="P319" s="92">
        <f>Tabla1[[#This Row],[Precio U. Costo]]*1.45</f>
        <v>612.46549999999991</v>
      </c>
      <c r="Q319" s="92">
        <f>Tabla1[[#This Row],[Precio U. Costo]]*1.5</f>
        <v>633.58500000000004</v>
      </c>
      <c r="R319" s="100" t="e">
        <f>VLOOKUP(Tabla1[[#This Row],[Item]],Tabla13[],6,)</f>
        <v>#N/A</v>
      </c>
      <c r="S319" s="93" t="e">
        <f>Tabla1[[#This Row],[Cantidad en Existencia registradas]]-Tabla1[[#This Row],[Cantidad vendida
dd/mm/aaaa]]</f>
        <v>#N/A</v>
      </c>
      <c r="T319" s="93" t="e">
        <f>Tabla1[[#This Row],[Cantidad vendida
dd/mm/aaaa]]+#REF!</f>
        <v>#N/A</v>
      </c>
      <c r="U319" s="93" t="e">
        <f>Tabla1[[#This Row],[Existencia
dd/mm/aaaa2]]+#REF!</f>
        <v>#N/A</v>
      </c>
    </row>
    <row r="320" spans="1:21" s="69" customFormat="1" ht="14.45" hidden="1" customHeight="1" x14ac:dyDescent="0.25">
      <c r="A320" s="99" t="s">
        <v>560</v>
      </c>
      <c r="B320" s="94" t="s">
        <v>311</v>
      </c>
      <c r="C320" s="94" t="s">
        <v>230</v>
      </c>
      <c r="D320" s="91" t="s">
        <v>32</v>
      </c>
      <c r="E320" s="212">
        <v>0</v>
      </c>
      <c r="F320" s="127">
        <v>120</v>
      </c>
      <c r="G320" s="92">
        <f>Tabla1[[#This Row],[Precio U. Costo]]*1.05</f>
        <v>126</v>
      </c>
      <c r="H320" s="92">
        <f>Tabla1[[#This Row],[Precio U. Costo]]*1.08</f>
        <v>129.60000000000002</v>
      </c>
      <c r="I320" s="92">
        <f>Tabla1[[#This Row],[Precio U. Costo]]*1.1</f>
        <v>132</v>
      </c>
      <c r="J320" s="92">
        <f>Tabla1[[#This Row],[Precio U. Costo]]*1.15</f>
        <v>138</v>
      </c>
      <c r="K320" s="92">
        <f>Tabla1[[#This Row],[Precio U. Costo]]*1.2</f>
        <v>144</v>
      </c>
      <c r="L320" s="92">
        <f>Tabla1[[#This Row],[Precio U. Costo]]*1.25</f>
        <v>150</v>
      </c>
      <c r="M320" s="92">
        <f>Tabla1[[#This Row],[Precio U. Costo]]*1.3</f>
        <v>156</v>
      </c>
      <c r="N320" s="92">
        <f>Tabla1[[#This Row],[Precio U. Costo]]*1.35</f>
        <v>162</v>
      </c>
      <c r="O320" s="92">
        <f>Tabla1[[#This Row],[Precio U. Costo]]*1.4</f>
        <v>168</v>
      </c>
      <c r="P320" s="92">
        <f>Tabla1[[#This Row],[Precio U. Costo]]*1.45</f>
        <v>174</v>
      </c>
      <c r="Q320" s="92">
        <f>Tabla1[[#This Row],[Precio U. Costo]]*1.5</f>
        <v>180</v>
      </c>
      <c r="R320" s="100" t="e">
        <f>VLOOKUP(Tabla1[[#This Row],[Item]],Tabla13[],6,)</f>
        <v>#N/A</v>
      </c>
      <c r="S320" s="93" t="e">
        <f>Tabla1[[#This Row],[Cantidad en Existencia registradas]]-Tabla1[[#This Row],[Cantidad vendida
dd/mm/aaaa]]</f>
        <v>#N/A</v>
      </c>
      <c r="T320" s="93" t="e">
        <f>Tabla1[[#This Row],[Cantidad vendida
dd/mm/aaaa]]+#REF!</f>
        <v>#N/A</v>
      </c>
      <c r="U320" s="93" t="e">
        <f>Tabla1[[#This Row],[Existencia
dd/mm/aaaa2]]+#REF!</f>
        <v>#N/A</v>
      </c>
    </row>
    <row r="321" spans="1:21" s="69" customFormat="1" ht="14.45" hidden="1" customHeight="1" x14ac:dyDescent="0.25">
      <c r="A321" s="99" t="s">
        <v>559</v>
      </c>
      <c r="B321" s="94" t="s">
        <v>311</v>
      </c>
      <c r="C321" s="91" t="s">
        <v>797</v>
      </c>
      <c r="D321" s="91" t="s">
        <v>32</v>
      </c>
      <c r="E321" s="222">
        <v>1</v>
      </c>
      <c r="F321" s="219">
        <v>82.73</v>
      </c>
      <c r="G321" s="92">
        <f>Tabla1[[#This Row],[Precio U. Costo]]*1.05</f>
        <v>86.866500000000002</v>
      </c>
      <c r="H321" s="92">
        <f>Tabla1[[#This Row],[Precio U. Costo]]*1.08</f>
        <v>89.348400000000012</v>
      </c>
      <c r="I321" s="92">
        <f>Tabla1[[#This Row],[Precio U. Costo]]*1.1</f>
        <v>91.003000000000014</v>
      </c>
      <c r="J321" s="92">
        <f>Tabla1[[#This Row],[Precio U. Costo]]*1.15</f>
        <v>95.139499999999998</v>
      </c>
      <c r="K321" s="92">
        <f>Tabla1[[#This Row],[Precio U. Costo]]*1.2</f>
        <v>99.275999999999996</v>
      </c>
      <c r="L321" s="92">
        <f>Tabla1[[#This Row],[Precio U. Costo]]*1.25</f>
        <v>103.41250000000001</v>
      </c>
      <c r="M321" s="92">
        <f>Tabla1[[#This Row],[Precio U. Costo]]*1.3</f>
        <v>107.54900000000001</v>
      </c>
      <c r="N321" s="92">
        <f>Tabla1[[#This Row],[Precio U. Costo]]*1.35</f>
        <v>111.68550000000002</v>
      </c>
      <c r="O321" s="92">
        <f>Tabla1[[#This Row],[Precio U. Costo]]*1.4</f>
        <v>115.822</v>
      </c>
      <c r="P321" s="92">
        <f>Tabla1[[#This Row],[Precio U. Costo]]*1.45</f>
        <v>119.9585</v>
      </c>
      <c r="Q321" s="92">
        <f>Tabla1[[#This Row],[Precio U. Costo]]*1.5</f>
        <v>124.095</v>
      </c>
      <c r="R321" s="100" t="e">
        <f>VLOOKUP(Tabla1[[#This Row],[Item]],Tabla13[],6,)</f>
        <v>#N/A</v>
      </c>
      <c r="S321" s="93" t="e">
        <f>Tabla1[[#This Row],[Cantidad en Existencia registradas]]-Tabla1[[#This Row],[Cantidad vendida
dd/mm/aaaa]]</f>
        <v>#N/A</v>
      </c>
      <c r="T321" s="93" t="e">
        <f>Tabla1[[#This Row],[Cantidad vendida
dd/mm/aaaa]]+#REF!</f>
        <v>#N/A</v>
      </c>
      <c r="U321" s="93" t="e">
        <f>Tabla1[[#This Row],[Existencia
dd/mm/aaaa2]]+#REF!</f>
        <v>#N/A</v>
      </c>
    </row>
    <row r="322" spans="1:21" s="69" customFormat="1" ht="14.45" hidden="1" customHeight="1" x14ac:dyDescent="0.25">
      <c r="A322" s="99" t="s">
        <v>558</v>
      </c>
      <c r="B322" s="94" t="s">
        <v>311</v>
      </c>
      <c r="C322" s="91" t="s">
        <v>229</v>
      </c>
      <c r="D322" s="91" t="s">
        <v>32</v>
      </c>
      <c r="E322" s="212">
        <v>2</v>
      </c>
      <c r="F322" s="127">
        <f>50*1.2</f>
        <v>60</v>
      </c>
      <c r="G322" s="92">
        <f>Tabla1[[#This Row],[Precio U. Costo]]*1.05</f>
        <v>63</v>
      </c>
      <c r="H322" s="92">
        <f>Tabla1[[#This Row],[Precio U. Costo]]*1.08</f>
        <v>64.800000000000011</v>
      </c>
      <c r="I322" s="92">
        <f>Tabla1[[#This Row],[Precio U. Costo]]*1.1</f>
        <v>66</v>
      </c>
      <c r="J322" s="92">
        <f>Tabla1[[#This Row],[Precio U. Costo]]*1.15</f>
        <v>69</v>
      </c>
      <c r="K322" s="92">
        <f>Tabla1[[#This Row],[Precio U. Costo]]*1.2</f>
        <v>72</v>
      </c>
      <c r="L322" s="92">
        <f>Tabla1[[#This Row],[Precio U. Costo]]*1.25</f>
        <v>75</v>
      </c>
      <c r="M322" s="92">
        <f>Tabla1[[#This Row],[Precio U. Costo]]*1.3</f>
        <v>78</v>
      </c>
      <c r="N322" s="92">
        <f>Tabla1[[#This Row],[Precio U. Costo]]*1.35</f>
        <v>81</v>
      </c>
      <c r="O322" s="92">
        <f>Tabla1[[#This Row],[Precio U. Costo]]*1.4</f>
        <v>84</v>
      </c>
      <c r="P322" s="92">
        <f>Tabla1[[#This Row],[Precio U. Costo]]*1.45</f>
        <v>87</v>
      </c>
      <c r="Q322" s="92">
        <f>Tabla1[[#This Row],[Precio U. Costo]]*1.5</f>
        <v>90</v>
      </c>
      <c r="R322" s="100" t="e">
        <f>VLOOKUP(Tabla1[[#This Row],[Item]],Tabla13[],6,)</f>
        <v>#N/A</v>
      </c>
      <c r="S322" s="93" t="e">
        <f>Tabla1[[#This Row],[Cantidad en Existencia registradas]]-Tabla1[[#This Row],[Cantidad vendida
dd/mm/aaaa]]</f>
        <v>#N/A</v>
      </c>
      <c r="T322" s="93" t="e">
        <f>Tabla1[[#This Row],[Cantidad vendida
dd/mm/aaaa]]+#REF!</f>
        <v>#N/A</v>
      </c>
      <c r="U322" s="93" t="e">
        <f>Tabla1[[#This Row],[Existencia
dd/mm/aaaa2]]+#REF!</f>
        <v>#N/A</v>
      </c>
    </row>
    <row r="323" spans="1:21" s="69" customFormat="1" ht="14.45" hidden="1" customHeight="1" x14ac:dyDescent="0.25">
      <c r="A323" s="99" t="s">
        <v>557</v>
      </c>
      <c r="B323" s="94" t="s">
        <v>311</v>
      </c>
      <c r="C323" s="91" t="s">
        <v>228</v>
      </c>
      <c r="D323" s="91" t="s">
        <v>32</v>
      </c>
      <c r="E323" s="212">
        <v>0</v>
      </c>
      <c r="F323" s="221">
        <v>42.75</v>
      </c>
      <c r="G323" s="92">
        <f>Tabla1[[#This Row],[Precio U. Costo]]*1.05</f>
        <v>44.887500000000003</v>
      </c>
      <c r="H323" s="92">
        <f>Tabla1[[#This Row],[Precio U. Costo]]*1.08</f>
        <v>46.17</v>
      </c>
      <c r="I323" s="92">
        <f>Tabla1[[#This Row],[Precio U. Costo]]*1.1</f>
        <v>47.025000000000006</v>
      </c>
      <c r="J323" s="92">
        <f>Tabla1[[#This Row],[Precio U. Costo]]*1.15</f>
        <v>49.162499999999994</v>
      </c>
      <c r="K323" s="92">
        <f>Tabla1[[#This Row],[Precio U. Costo]]*1.2</f>
        <v>51.3</v>
      </c>
      <c r="L323" s="92">
        <f>Tabla1[[#This Row],[Precio U. Costo]]*1.25</f>
        <v>53.4375</v>
      </c>
      <c r="M323" s="92">
        <f>Tabla1[[#This Row],[Precio U. Costo]]*1.3</f>
        <v>55.575000000000003</v>
      </c>
      <c r="N323" s="92">
        <f>Tabla1[[#This Row],[Precio U. Costo]]*1.35</f>
        <v>57.712500000000006</v>
      </c>
      <c r="O323" s="92">
        <f>Tabla1[[#This Row],[Precio U. Costo]]*1.4</f>
        <v>59.849999999999994</v>
      </c>
      <c r="P323" s="92">
        <f>Tabla1[[#This Row],[Precio U. Costo]]*1.45</f>
        <v>61.987499999999997</v>
      </c>
      <c r="Q323" s="92">
        <f>Tabla1[[#This Row],[Precio U. Costo]]*1.5</f>
        <v>64.125</v>
      </c>
      <c r="R323" s="100" t="e">
        <f>VLOOKUP(Tabla1[[#This Row],[Item]],Tabla13[],6,)</f>
        <v>#N/A</v>
      </c>
      <c r="S323" s="93" t="e">
        <f>Tabla1[[#This Row],[Cantidad en Existencia registradas]]-Tabla1[[#This Row],[Cantidad vendida
dd/mm/aaaa]]</f>
        <v>#N/A</v>
      </c>
      <c r="T323" s="93" t="e">
        <f>Tabla1[[#This Row],[Cantidad vendida
dd/mm/aaaa]]+#REF!</f>
        <v>#N/A</v>
      </c>
      <c r="U323" s="93" t="e">
        <f>Tabla1[[#This Row],[Existencia
dd/mm/aaaa2]]+#REF!</f>
        <v>#N/A</v>
      </c>
    </row>
    <row r="324" spans="1:21" s="69" customFormat="1" ht="14.45" hidden="1" customHeight="1" x14ac:dyDescent="0.25">
      <c r="A324" s="195"/>
      <c r="B324" s="174" t="s">
        <v>315</v>
      </c>
      <c r="C324" s="197" t="s">
        <v>929</v>
      </c>
      <c r="D324" s="174" t="s">
        <v>32</v>
      </c>
      <c r="E324" s="69">
        <v>2</v>
      </c>
      <c r="F324" s="151"/>
      <c r="G324" s="152">
        <f>Tabla1[[#This Row],[Precio U. Costo]]*1.05</f>
        <v>0</v>
      </c>
      <c r="H324" s="152">
        <f>Tabla1[[#This Row],[Precio U. Costo]]*1.08</f>
        <v>0</v>
      </c>
      <c r="I324" s="152">
        <f>Tabla1[[#This Row],[Precio U. Costo]]*1.1</f>
        <v>0</v>
      </c>
      <c r="J324" s="152">
        <f>Tabla1[[#This Row],[Precio U. Costo]]*1.15</f>
        <v>0</v>
      </c>
      <c r="K324" s="152">
        <f>Tabla1[[#This Row],[Precio U. Costo]]*1.2</f>
        <v>0</v>
      </c>
      <c r="L324" s="152">
        <f>Tabla1[[#This Row],[Precio U. Costo]]*1.25</f>
        <v>0</v>
      </c>
      <c r="M324" s="150">
        <f>Tabla1[[#This Row],[Precio U. Costo]]*1.3</f>
        <v>0</v>
      </c>
      <c r="N324" s="150">
        <f>Tabla1[[#This Row],[Precio U. Costo]]*1.35</f>
        <v>0</v>
      </c>
      <c r="O324" s="150">
        <f>Tabla1[[#This Row],[Precio U. Costo]]*1.4</f>
        <v>0</v>
      </c>
      <c r="P324" s="152">
        <f>Tabla1[[#This Row],[Precio U. Costo]]*1.45</f>
        <v>0</v>
      </c>
      <c r="Q324" s="152">
        <f>Tabla1[[#This Row],[Precio U. Costo]]*1.5</f>
        <v>0</v>
      </c>
      <c r="R324" s="100" t="e">
        <f>VLOOKUP(Tabla1[[#This Row],[Item]],Tabla13[],6,)</f>
        <v>#N/A</v>
      </c>
      <c r="S324" s="140" t="e">
        <f>Tabla1[[#This Row],[Cantidad en Existencia registradas]]-Tabla1[[#This Row],[Cantidad vendida
dd/mm/aaaa]]</f>
        <v>#N/A</v>
      </c>
      <c r="T324" s="153" t="e">
        <f>Tabla1[[#This Row],[Cantidad vendida
dd/mm/aaaa]]+#REF!</f>
        <v>#N/A</v>
      </c>
      <c r="U324" s="153" t="e">
        <f>Tabla1[[#This Row],[Existencia
dd/mm/aaaa2]]+#REF!</f>
        <v>#N/A</v>
      </c>
    </row>
    <row r="325" spans="1:21" s="69" customFormat="1" ht="14.45" hidden="1" customHeight="1" x14ac:dyDescent="0.25">
      <c r="A325" s="195"/>
      <c r="B325" s="174" t="s">
        <v>315</v>
      </c>
      <c r="C325" s="196" t="s">
        <v>927</v>
      </c>
      <c r="D325" s="174" t="s">
        <v>32</v>
      </c>
      <c r="E325" s="213">
        <v>1</v>
      </c>
      <c r="F325" s="151"/>
      <c r="G325" s="152">
        <f>Tabla1[[#This Row],[Precio U. Costo]]*1.05</f>
        <v>0</v>
      </c>
      <c r="H325" s="152">
        <f>Tabla1[[#This Row],[Precio U. Costo]]*1.08</f>
        <v>0</v>
      </c>
      <c r="I325" s="152">
        <f>Tabla1[[#This Row],[Precio U. Costo]]*1.1</f>
        <v>0</v>
      </c>
      <c r="J325" s="152">
        <f>Tabla1[[#This Row],[Precio U. Costo]]*1.15</f>
        <v>0</v>
      </c>
      <c r="K325" s="152">
        <f>Tabla1[[#This Row],[Precio U. Costo]]*1.2</f>
        <v>0</v>
      </c>
      <c r="L325" s="152">
        <f>Tabla1[[#This Row],[Precio U. Costo]]*1.25</f>
        <v>0</v>
      </c>
      <c r="M325" s="150">
        <f>Tabla1[[#This Row],[Precio U. Costo]]*1.3</f>
        <v>0</v>
      </c>
      <c r="N325" s="150">
        <f>Tabla1[[#This Row],[Precio U. Costo]]*1.35</f>
        <v>0</v>
      </c>
      <c r="O325" s="150">
        <f>Tabla1[[#This Row],[Precio U. Costo]]*1.4</f>
        <v>0</v>
      </c>
      <c r="P325" s="152">
        <f>Tabla1[[#This Row],[Precio U. Costo]]*1.45</f>
        <v>0</v>
      </c>
      <c r="Q325" s="152">
        <f>Tabla1[[#This Row],[Precio U. Costo]]*1.5</f>
        <v>0</v>
      </c>
      <c r="R325" s="100" t="e">
        <f>VLOOKUP(Tabla1[[#This Row],[Item]],Tabla13[],6,)</f>
        <v>#N/A</v>
      </c>
      <c r="S325" s="140" t="e">
        <f>Tabla1[[#This Row],[Cantidad en Existencia registradas]]-Tabla1[[#This Row],[Cantidad vendida
dd/mm/aaaa]]</f>
        <v>#N/A</v>
      </c>
      <c r="T325" s="153" t="e">
        <f>Tabla1[[#This Row],[Cantidad vendida
dd/mm/aaaa]]+#REF!</f>
        <v>#N/A</v>
      </c>
      <c r="U325" s="153" t="e">
        <f>Tabla1[[#This Row],[Existencia
dd/mm/aaaa2]]+#REF!</f>
        <v>#N/A</v>
      </c>
    </row>
    <row r="326" spans="1:21" s="69" customFormat="1" ht="14.45" hidden="1" customHeight="1" x14ac:dyDescent="0.25">
      <c r="A326" s="141"/>
      <c r="B326" s="93" t="s">
        <v>315</v>
      </c>
      <c r="C326" s="154" t="s">
        <v>932</v>
      </c>
      <c r="D326" s="93" t="s">
        <v>32</v>
      </c>
      <c r="E326" s="213">
        <v>1</v>
      </c>
      <c r="F326" s="151"/>
      <c r="G326" s="159">
        <f>Tabla1[[#This Row],[Precio U. Costo]]*1.05</f>
        <v>0</v>
      </c>
      <c r="H326" s="159">
        <f>Tabla1[[#This Row],[Precio U. Costo]]*1.08</f>
        <v>0</v>
      </c>
      <c r="I326" s="159">
        <f>Tabla1[[#This Row],[Precio U. Costo]]*1.1</f>
        <v>0</v>
      </c>
      <c r="J326" s="159">
        <f>Tabla1[[#This Row],[Precio U. Costo]]*1.15</f>
        <v>0</v>
      </c>
      <c r="K326" s="159">
        <f>Tabla1[[#This Row],[Precio U. Costo]]*1.2</f>
        <v>0</v>
      </c>
      <c r="L326" s="159">
        <f>Tabla1[[#This Row],[Precio U. Costo]]*1.25</f>
        <v>0</v>
      </c>
      <c r="M326" s="150">
        <f>Tabla1[[#This Row],[Precio U. Costo]]*1.3</f>
        <v>0</v>
      </c>
      <c r="N326" s="150">
        <f>Tabla1[[#This Row],[Precio U. Costo]]*1.35</f>
        <v>0</v>
      </c>
      <c r="O326" s="150">
        <f>Tabla1[[#This Row],[Precio U. Costo]]*1.4</f>
        <v>0</v>
      </c>
      <c r="P326" s="159">
        <f>Tabla1[[#This Row],[Precio U. Costo]]*1.45</f>
        <v>0</v>
      </c>
      <c r="Q326" s="159">
        <f>Tabla1[[#This Row],[Precio U. Costo]]*1.5</f>
        <v>0</v>
      </c>
      <c r="R326" s="100" t="e">
        <f>VLOOKUP(Tabla1[[#This Row],[Item]],Tabla13[],6,)</f>
        <v>#N/A</v>
      </c>
      <c r="S326" s="140" t="e">
        <f>Tabla1[[#This Row],[Cantidad en Existencia registradas]]-Tabla1[[#This Row],[Cantidad vendida
dd/mm/aaaa]]</f>
        <v>#N/A</v>
      </c>
      <c r="T326" s="153" t="e">
        <f>Tabla1[[#This Row],[Cantidad vendida
dd/mm/aaaa]]+#REF!</f>
        <v>#N/A</v>
      </c>
      <c r="U326" s="153" t="e">
        <f>Tabla1[[#This Row],[Existencia
dd/mm/aaaa2]]+#REF!</f>
        <v>#N/A</v>
      </c>
    </row>
    <row r="327" spans="1:21" s="69" customFormat="1" ht="14.45" hidden="1" customHeight="1" x14ac:dyDescent="0.25">
      <c r="A327" s="99" t="s">
        <v>418</v>
      </c>
      <c r="B327" s="94" t="s">
        <v>315</v>
      </c>
      <c r="C327" s="91" t="s">
        <v>10</v>
      </c>
      <c r="D327" s="91" t="s">
        <v>32</v>
      </c>
      <c r="E327" s="212">
        <v>0</v>
      </c>
      <c r="F327" s="127">
        <v>68</v>
      </c>
      <c r="G327" s="92">
        <f>Tabla1[[#This Row],[Precio U. Costo]]*1.05</f>
        <v>71.400000000000006</v>
      </c>
      <c r="H327" s="92">
        <f>Tabla1[[#This Row],[Precio U. Costo]]*1.08</f>
        <v>73.44</v>
      </c>
      <c r="I327" s="92">
        <f>Tabla1[[#This Row],[Precio U. Costo]]*1.1</f>
        <v>74.800000000000011</v>
      </c>
      <c r="J327" s="92">
        <f>Tabla1[[#This Row],[Precio U. Costo]]*1.15</f>
        <v>78.199999999999989</v>
      </c>
      <c r="K327" s="92">
        <f>Tabla1[[#This Row],[Precio U. Costo]]*1.2</f>
        <v>81.599999999999994</v>
      </c>
      <c r="L327" s="92">
        <f>Tabla1[[#This Row],[Precio U. Costo]]*1.25</f>
        <v>85</v>
      </c>
      <c r="M327" s="92">
        <f>Tabla1[[#This Row],[Precio U. Costo]]*1.3</f>
        <v>88.4</v>
      </c>
      <c r="N327" s="92">
        <f>Tabla1[[#This Row],[Precio U. Costo]]*1.35</f>
        <v>91.800000000000011</v>
      </c>
      <c r="O327" s="92">
        <f>Tabla1[[#This Row],[Precio U. Costo]]*1.4</f>
        <v>95.199999999999989</v>
      </c>
      <c r="P327" s="92">
        <f>Tabla1[[#This Row],[Precio U. Costo]]*1.45</f>
        <v>98.6</v>
      </c>
      <c r="Q327" s="92">
        <f>Tabla1[[#This Row],[Precio U. Costo]]*1.5</f>
        <v>102</v>
      </c>
      <c r="R327" s="100" t="e">
        <f>VLOOKUP(Tabla1[[#This Row],[Item]],Tabla13[],6,)</f>
        <v>#N/A</v>
      </c>
      <c r="S327" s="93" t="e">
        <f>Tabla1[[#This Row],[Cantidad en Existencia registradas]]-Tabla1[[#This Row],[Cantidad vendida
dd/mm/aaaa]]</f>
        <v>#N/A</v>
      </c>
      <c r="T327" s="93" t="e">
        <f>Tabla1[[#This Row],[Cantidad vendida
dd/mm/aaaa]]+#REF!</f>
        <v>#N/A</v>
      </c>
      <c r="U327" s="93" t="e">
        <f>Tabla1[[#This Row],[Existencia
dd/mm/aaaa2]]+#REF!</f>
        <v>#N/A</v>
      </c>
    </row>
    <row r="328" spans="1:21" s="69" customFormat="1" ht="14.45" hidden="1" customHeight="1" x14ac:dyDescent="0.25">
      <c r="A328" s="99" t="s">
        <v>417</v>
      </c>
      <c r="B328" s="94" t="s">
        <v>315</v>
      </c>
      <c r="C328" s="91" t="s">
        <v>173</v>
      </c>
      <c r="D328" s="91" t="s">
        <v>32</v>
      </c>
      <c r="E328" s="212">
        <v>0</v>
      </c>
      <c r="F328" s="127">
        <v>60</v>
      </c>
      <c r="G328" s="92">
        <f>Tabla1[[#This Row],[Precio U. Costo]]*1.05</f>
        <v>63</v>
      </c>
      <c r="H328" s="92">
        <f>Tabla1[[#This Row],[Precio U. Costo]]*1.08</f>
        <v>64.800000000000011</v>
      </c>
      <c r="I328" s="92">
        <f>Tabla1[[#This Row],[Precio U. Costo]]*1.1</f>
        <v>66</v>
      </c>
      <c r="J328" s="92">
        <f>Tabla1[[#This Row],[Precio U. Costo]]*1.15</f>
        <v>69</v>
      </c>
      <c r="K328" s="92">
        <f>Tabla1[[#This Row],[Precio U. Costo]]*1.2</f>
        <v>72</v>
      </c>
      <c r="L328" s="92">
        <f>Tabla1[[#This Row],[Precio U. Costo]]*1.25</f>
        <v>75</v>
      </c>
      <c r="M328" s="92">
        <f>Tabla1[[#This Row],[Precio U. Costo]]*1.3</f>
        <v>78</v>
      </c>
      <c r="N328" s="92">
        <f>Tabla1[[#This Row],[Precio U. Costo]]*1.35</f>
        <v>81</v>
      </c>
      <c r="O328" s="92">
        <f>Tabla1[[#This Row],[Precio U. Costo]]*1.4</f>
        <v>84</v>
      </c>
      <c r="P328" s="92">
        <f>Tabla1[[#This Row],[Precio U. Costo]]*1.45</f>
        <v>87</v>
      </c>
      <c r="Q328" s="92">
        <f>Tabla1[[#This Row],[Precio U. Costo]]*1.5</f>
        <v>90</v>
      </c>
      <c r="R328" s="100" t="e">
        <f>VLOOKUP(Tabla1[[#This Row],[Item]],Tabla13[],6,)</f>
        <v>#N/A</v>
      </c>
      <c r="S328" s="93" t="e">
        <f>Tabla1[[#This Row],[Cantidad en Existencia registradas]]-Tabla1[[#This Row],[Cantidad vendida
dd/mm/aaaa]]</f>
        <v>#N/A</v>
      </c>
      <c r="T328" s="93" t="e">
        <f>Tabla1[[#This Row],[Cantidad vendida
dd/mm/aaaa]]+#REF!</f>
        <v>#N/A</v>
      </c>
      <c r="U328" s="93" t="e">
        <f>Tabla1[[#This Row],[Existencia
dd/mm/aaaa2]]+#REF!</f>
        <v>#N/A</v>
      </c>
    </row>
    <row r="329" spans="1:21" s="69" customFormat="1" ht="14.45" hidden="1" customHeight="1" x14ac:dyDescent="0.25">
      <c r="A329" s="99"/>
      <c r="B329" s="94" t="s">
        <v>186</v>
      </c>
      <c r="C329" s="91" t="s">
        <v>1029</v>
      </c>
      <c r="D329" s="91" t="s">
        <v>32</v>
      </c>
      <c r="E329" s="222">
        <v>97</v>
      </c>
      <c r="F329" s="162">
        <v>2.54</v>
      </c>
      <c r="G329" s="92">
        <f>Tabla1[[#This Row],[Precio U. Costo]]*1.05</f>
        <v>2.6670000000000003</v>
      </c>
      <c r="H329" s="92">
        <f>Tabla1[[#This Row],[Precio U. Costo]]*1.08</f>
        <v>2.7432000000000003</v>
      </c>
      <c r="I329" s="92">
        <f>Tabla1[[#This Row],[Precio U. Costo]]*1.1</f>
        <v>2.7940000000000005</v>
      </c>
      <c r="J329" s="92">
        <f>Tabla1[[#This Row],[Precio U. Costo]]*1.15</f>
        <v>2.9209999999999998</v>
      </c>
      <c r="K329" s="92">
        <f>Tabla1[[#This Row],[Precio U. Costo]]*1.2</f>
        <v>3.048</v>
      </c>
      <c r="L329" s="92">
        <f>Tabla1[[#This Row],[Precio U. Costo]]*1.25</f>
        <v>3.1749999999999998</v>
      </c>
      <c r="M329" s="92">
        <f>Tabla1[[#This Row],[Precio U. Costo]]*1.3</f>
        <v>3.302</v>
      </c>
      <c r="N329" s="92">
        <f>Tabla1[[#This Row],[Precio U. Costo]]*1.35</f>
        <v>3.4290000000000003</v>
      </c>
      <c r="O329" s="92">
        <f>Tabla1[[#This Row],[Precio U. Costo]]*1.4</f>
        <v>3.5559999999999996</v>
      </c>
      <c r="P329" s="92">
        <f>Tabla1[[#This Row],[Precio U. Costo]]*1.45</f>
        <v>3.6829999999999998</v>
      </c>
      <c r="Q329" s="92">
        <f>Tabla1[[#This Row],[Precio U. Costo]]*1.5</f>
        <v>3.81</v>
      </c>
      <c r="R329" s="100" t="e">
        <f>VLOOKUP(Tabla1[[#This Row],[Item]],Tabla13[],6,)</f>
        <v>#N/A</v>
      </c>
      <c r="S329" s="93" t="e">
        <f>Tabla1[[#This Row],[Cantidad en Existencia registradas]]-Tabla1[[#This Row],[Cantidad vendida
dd/mm/aaaa]]</f>
        <v>#N/A</v>
      </c>
      <c r="T329" s="93" t="e">
        <f>Tabla1[[#This Row],[Cantidad vendida
dd/mm/aaaa]]+#REF!</f>
        <v>#N/A</v>
      </c>
      <c r="U329" s="93" t="e">
        <f>Tabla1[[#This Row],[Existencia
dd/mm/aaaa2]]+#REF!</f>
        <v>#N/A</v>
      </c>
    </row>
    <row r="330" spans="1:21" s="69" customFormat="1" ht="14.45" hidden="1" customHeight="1" x14ac:dyDescent="0.25">
      <c r="A330" s="99" t="s">
        <v>496</v>
      </c>
      <c r="B330" s="94" t="s">
        <v>1</v>
      </c>
      <c r="C330" s="94" t="s">
        <v>645</v>
      </c>
      <c r="D330" s="91" t="s">
        <v>32</v>
      </c>
      <c r="E330" s="212">
        <v>0</v>
      </c>
      <c r="F330" s="219">
        <v>11.69</v>
      </c>
      <c r="G330" s="92">
        <f>Tabla1[[#This Row],[Precio U. Costo]]*1.05</f>
        <v>12.2745</v>
      </c>
      <c r="H330" s="92">
        <f>Tabla1[[#This Row],[Precio U. Costo]]*1.08</f>
        <v>12.6252</v>
      </c>
      <c r="I330" s="92">
        <f>Tabla1[[#This Row],[Precio U. Costo]]*1.1</f>
        <v>12.859</v>
      </c>
      <c r="J330" s="92">
        <f>Tabla1[[#This Row],[Precio U. Costo]]*1.15</f>
        <v>13.443499999999998</v>
      </c>
      <c r="K330" s="92">
        <f>Tabla1[[#This Row],[Precio U. Costo]]*1.2</f>
        <v>14.027999999999999</v>
      </c>
      <c r="L330" s="92">
        <f>Tabla1[[#This Row],[Precio U. Costo]]*1.25</f>
        <v>14.612499999999999</v>
      </c>
      <c r="M330" s="92">
        <f>Tabla1[[#This Row],[Precio U. Costo]]*1.3</f>
        <v>15.196999999999999</v>
      </c>
      <c r="N330" s="92">
        <f>Tabla1[[#This Row],[Precio U. Costo]]*1.35</f>
        <v>15.781500000000001</v>
      </c>
      <c r="O330" s="92">
        <f>Tabla1[[#This Row],[Precio U. Costo]]*1.4</f>
        <v>16.366</v>
      </c>
      <c r="P330" s="92">
        <f>Tabla1[[#This Row],[Precio U. Costo]]*1.45</f>
        <v>16.950499999999998</v>
      </c>
      <c r="Q330" s="92">
        <f>Tabla1[[#This Row],[Precio U. Costo]]*1.5</f>
        <v>17.535</v>
      </c>
      <c r="R330" s="100" t="e">
        <f>VLOOKUP(Tabla1[[#This Row],[Item]],Tabla13[],6,)</f>
        <v>#N/A</v>
      </c>
      <c r="S330" s="93" t="e">
        <f>Tabla1[[#This Row],[Cantidad en Existencia registradas]]-Tabla1[[#This Row],[Cantidad vendida
dd/mm/aaaa]]</f>
        <v>#N/A</v>
      </c>
      <c r="T330" s="93" t="e">
        <f>Tabla1[[#This Row],[Cantidad vendida
dd/mm/aaaa]]+#REF!</f>
        <v>#N/A</v>
      </c>
      <c r="U330" s="93" t="e">
        <f>Tabla1[[#This Row],[Existencia
dd/mm/aaaa2]]+#REF!</f>
        <v>#N/A</v>
      </c>
    </row>
    <row r="331" spans="1:21" s="69" customFormat="1" ht="14.45" hidden="1" customHeight="1" x14ac:dyDescent="0.25">
      <c r="A331" s="99" t="s">
        <v>637</v>
      </c>
      <c r="B331" s="94" t="s">
        <v>186</v>
      </c>
      <c r="C331" s="91" t="s">
        <v>951</v>
      </c>
      <c r="D331" s="91" t="s">
        <v>32</v>
      </c>
      <c r="E331" s="212">
        <v>44</v>
      </c>
      <c r="F331" s="127">
        <v>0.5</v>
      </c>
      <c r="G331" s="92">
        <f>Tabla1[[#This Row],[Precio U. Costo]]*1.05</f>
        <v>0.52500000000000002</v>
      </c>
      <c r="H331" s="92">
        <f>Tabla1[[#This Row],[Precio U. Costo]]*1.08</f>
        <v>0.54</v>
      </c>
      <c r="I331" s="92">
        <f>Tabla1[[#This Row],[Precio U. Costo]]*1.1</f>
        <v>0.55000000000000004</v>
      </c>
      <c r="J331" s="92">
        <f>Tabla1[[#This Row],[Precio U. Costo]]*1.15</f>
        <v>0.57499999999999996</v>
      </c>
      <c r="K331" s="92">
        <f>Tabla1[[#This Row],[Precio U. Costo]]*1.2</f>
        <v>0.6</v>
      </c>
      <c r="L331" s="92">
        <f>Tabla1[[#This Row],[Precio U. Costo]]*1.25</f>
        <v>0.625</v>
      </c>
      <c r="M331" s="92">
        <f>Tabla1[[#This Row],[Precio U. Costo]]*1.3</f>
        <v>0.65</v>
      </c>
      <c r="N331" s="92">
        <f>Tabla1[[#This Row],[Precio U. Costo]]*1.35</f>
        <v>0.67500000000000004</v>
      </c>
      <c r="O331" s="92">
        <f>Tabla1[[#This Row],[Precio U. Costo]]*1.4</f>
        <v>0.7</v>
      </c>
      <c r="P331" s="92">
        <f>Tabla1[[#This Row],[Precio U. Costo]]*1.45</f>
        <v>0.72499999999999998</v>
      </c>
      <c r="Q331" s="92">
        <f>Tabla1[[#This Row],[Precio U. Costo]]*1.5</f>
        <v>0.75</v>
      </c>
      <c r="R331" s="100" t="e">
        <f>VLOOKUP(Tabla1[[#This Row],[Item]],Tabla13[],6,)</f>
        <v>#N/A</v>
      </c>
      <c r="S331" s="93" t="e">
        <f>Tabla1[[#This Row],[Cantidad en Existencia registradas]]-Tabla1[[#This Row],[Cantidad vendida
dd/mm/aaaa]]</f>
        <v>#N/A</v>
      </c>
      <c r="T331" s="93" t="e">
        <f>Tabla1[[#This Row],[Cantidad vendida
dd/mm/aaaa]]+#REF!</f>
        <v>#N/A</v>
      </c>
      <c r="U331" s="93" t="e">
        <f>Tabla1[[#This Row],[Existencia
dd/mm/aaaa2]]+#REF!</f>
        <v>#N/A</v>
      </c>
    </row>
    <row r="332" spans="1:21" s="69" customFormat="1" ht="14.45" hidden="1" customHeight="1" x14ac:dyDescent="0.25">
      <c r="A332" s="99" t="s">
        <v>636</v>
      </c>
      <c r="B332" s="94" t="s">
        <v>186</v>
      </c>
      <c r="C332" s="91" t="s">
        <v>180</v>
      </c>
      <c r="D332" s="91" t="s">
        <v>32</v>
      </c>
      <c r="E332" s="212">
        <v>0</v>
      </c>
      <c r="F332" s="127">
        <v>0.8</v>
      </c>
      <c r="G332" s="92">
        <f>Tabla1[[#This Row],[Precio U. Costo]]*1.05</f>
        <v>0.84000000000000008</v>
      </c>
      <c r="H332" s="92">
        <f>Tabla1[[#This Row],[Precio U. Costo]]*1.08</f>
        <v>0.8640000000000001</v>
      </c>
      <c r="I332" s="92">
        <f>Tabla1[[#This Row],[Precio U. Costo]]*1.1</f>
        <v>0.88000000000000012</v>
      </c>
      <c r="J332" s="92">
        <f>Tabla1[[#This Row],[Precio U. Costo]]*1.15</f>
        <v>0.91999999999999993</v>
      </c>
      <c r="K332" s="92">
        <f>Tabla1[[#This Row],[Precio U. Costo]]*1.2</f>
        <v>0.96</v>
      </c>
      <c r="L332" s="92">
        <f>Tabla1[[#This Row],[Precio U. Costo]]*1.25</f>
        <v>1</v>
      </c>
      <c r="M332" s="92">
        <f>Tabla1[[#This Row],[Precio U. Costo]]*1.3</f>
        <v>1.04</v>
      </c>
      <c r="N332" s="92">
        <f>Tabla1[[#This Row],[Precio U. Costo]]*1.35</f>
        <v>1.08</v>
      </c>
      <c r="O332" s="92">
        <f>Tabla1[[#This Row],[Precio U. Costo]]*1.4</f>
        <v>1.1199999999999999</v>
      </c>
      <c r="P332" s="92">
        <f>Tabla1[[#This Row],[Precio U. Costo]]*1.45</f>
        <v>1.1599999999999999</v>
      </c>
      <c r="Q332" s="92">
        <f>Tabla1[[#This Row],[Precio U. Costo]]*1.5</f>
        <v>1.2000000000000002</v>
      </c>
      <c r="R332" s="100" t="e">
        <f>VLOOKUP(Tabla1[[#This Row],[Item]],Tabla13[],6,)</f>
        <v>#N/A</v>
      </c>
      <c r="S332" s="93" t="e">
        <f>Tabla1[[#This Row],[Cantidad en Existencia registradas]]-Tabla1[[#This Row],[Cantidad vendida
dd/mm/aaaa]]</f>
        <v>#N/A</v>
      </c>
      <c r="T332" s="93" t="e">
        <f>Tabla1[[#This Row],[Cantidad vendida
dd/mm/aaaa]]+#REF!</f>
        <v>#N/A</v>
      </c>
      <c r="U332" s="93" t="e">
        <f>Tabla1[[#This Row],[Existencia
dd/mm/aaaa2]]+#REF!</f>
        <v>#N/A</v>
      </c>
    </row>
    <row r="333" spans="1:21" s="69" customFormat="1" ht="14.45" hidden="1" customHeight="1" x14ac:dyDescent="0.25">
      <c r="A333" s="99" t="s">
        <v>635</v>
      </c>
      <c r="B333" s="94" t="s">
        <v>186</v>
      </c>
      <c r="C333" s="91" t="s">
        <v>238</v>
      </c>
      <c r="D333" s="91" t="s">
        <v>32</v>
      </c>
      <c r="E333" s="212">
        <v>0</v>
      </c>
      <c r="F333" s="251">
        <v>0.8</v>
      </c>
      <c r="G333" s="92">
        <f>Tabla1[[#This Row],[Precio U. Costo]]*1.05</f>
        <v>0.84000000000000008</v>
      </c>
      <c r="H333" s="92">
        <f>Tabla1[[#This Row],[Precio U. Costo]]*1.08</f>
        <v>0.8640000000000001</v>
      </c>
      <c r="I333" s="92">
        <f>Tabla1[[#This Row],[Precio U. Costo]]*1.1</f>
        <v>0.88000000000000012</v>
      </c>
      <c r="J333" s="92">
        <f>Tabla1[[#This Row],[Precio U. Costo]]*1.15</f>
        <v>0.91999999999999993</v>
      </c>
      <c r="K333" s="92">
        <f>Tabla1[[#This Row],[Precio U. Costo]]*1.2</f>
        <v>0.96</v>
      </c>
      <c r="L333" s="92">
        <f>Tabla1[[#This Row],[Precio U. Costo]]*1.25</f>
        <v>1</v>
      </c>
      <c r="M333" s="92">
        <f>Tabla1[[#This Row],[Precio U. Costo]]*1.3</f>
        <v>1.04</v>
      </c>
      <c r="N333" s="92">
        <f>Tabla1[[#This Row],[Precio U. Costo]]*1.35</f>
        <v>1.08</v>
      </c>
      <c r="O333" s="92">
        <f>Tabla1[[#This Row],[Precio U. Costo]]*1.4</f>
        <v>1.1199999999999999</v>
      </c>
      <c r="P333" s="92">
        <f>Tabla1[[#This Row],[Precio U. Costo]]*1.45</f>
        <v>1.1599999999999999</v>
      </c>
      <c r="Q333" s="92">
        <f>Tabla1[[#This Row],[Precio U. Costo]]*1.5</f>
        <v>1.2000000000000002</v>
      </c>
      <c r="R333" s="100" t="e">
        <f>VLOOKUP(Tabla1[[#This Row],[Item]],Tabla13[],6,)</f>
        <v>#N/A</v>
      </c>
      <c r="S333" s="93" t="e">
        <f>Tabla1[[#This Row],[Cantidad en Existencia registradas]]-Tabla1[[#This Row],[Cantidad vendida
dd/mm/aaaa]]</f>
        <v>#N/A</v>
      </c>
      <c r="T333" s="93" t="e">
        <f>Tabla1[[#This Row],[Cantidad vendida
dd/mm/aaaa]]+#REF!</f>
        <v>#N/A</v>
      </c>
      <c r="U333" s="93" t="e">
        <f>Tabla1[[#This Row],[Existencia
dd/mm/aaaa2]]+#REF!</f>
        <v>#N/A</v>
      </c>
    </row>
    <row r="334" spans="1:21" s="69" customFormat="1" ht="14.45" hidden="1" customHeight="1" x14ac:dyDescent="0.25">
      <c r="A334" s="99" t="s">
        <v>634</v>
      </c>
      <c r="B334" s="94" t="s">
        <v>186</v>
      </c>
      <c r="C334" s="91" t="s">
        <v>900</v>
      </c>
      <c r="D334" s="91" t="s">
        <v>32</v>
      </c>
      <c r="E334" s="222">
        <v>30</v>
      </c>
      <c r="F334" s="234">
        <v>10.56</v>
      </c>
      <c r="G334" s="92">
        <f>Tabla1[[#This Row],[Precio U. Costo]]*1.05</f>
        <v>11.088000000000001</v>
      </c>
      <c r="H334" s="92">
        <f>Tabla1[[#This Row],[Precio U. Costo]]*1.08</f>
        <v>11.404800000000002</v>
      </c>
      <c r="I334" s="92">
        <f>Tabla1[[#This Row],[Precio U. Costo]]*1.1</f>
        <v>11.616000000000001</v>
      </c>
      <c r="J334" s="92">
        <f>Tabla1[[#This Row],[Precio U. Costo]]*1.15</f>
        <v>12.144</v>
      </c>
      <c r="K334" s="92">
        <f>Tabla1[[#This Row],[Precio U. Costo]]*1.2</f>
        <v>12.672000000000001</v>
      </c>
      <c r="L334" s="92">
        <f>Tabla1[[#This Row],[Precio U. Costo]]*1.25</f>
        <v>13.200000000000001</v>
      </c>
      <c r="M334" s="92">
        <f>Tabla1[[#This Row],[Precio U. Costo]]*1.3</f>
        <v>13.728000000000002</v>
      </c>
      <c r="N334" s="92">
        <f>Tabla1[[#This Row],[Precio U. Costo]]*1.35</f>
        <v>14.256000000000002</v>
      </c>
      <c r="O334" s="92">
        <f>Tabla1[[#This Row],[Precio U. Costo]]*1.4</f>
        <v>14.783999999999999</v>
      </c>
      <c r="P334" s="92">
        <f>Tabla1[[#This Row],[Precio U. Costo]]*1.45</f>
        <v>15.311999999999999</v>
      </c>
      <c r="Q334" s="92">
        <f>Tabla1[[#This Row],[Precio U. Costo]]*1.5</f>
        <v>15.84</v>
      </c>
      <c r="R334" s="100" t="e">
        <f>VLOOKUP(Tabla1[[#This Row],[Item]],Tabla13[],6,)</f>
        <v>#N/A</v>
      </c>
      <c r="S334" s="93" t="e">
        <f>Tabla1[[#This Row],[Cantidad en Existencia registradas]]-Tabla1[[#This Row],[Cantidad vendida
dd/mm/aaaa]]</f>
        <v>#N/A</v>
      </c>
      <c r="T334" s="93" t="e">
        <f>Tabla1[[#This Row],[Cantidad vendida
dd/mm/aaaa]]+#REF!</f>
        <v>#N/A</v>
      </c>
      <c r="U334" s="93" t="e">
        <f>Tabla1[[#This Row],[Existencia
dd/mm/aaaa2]]+#REF!</f>
        <v>#N/A</v>
      </c>
    </row>
    <row r="335" spans="1:21" s="69" customFormat="1" ht="14.45" hidden="1" customHeight="1" x14ac:dyDescent="0.25">
      <c r="A335" s="138"/>
      <c r="B335" s="93" t="s">
        <v>186</v>
      </c>
      <c r="C335" s="91" t="s">
        <v>901</v>
      </c>
      <c r="D335" s="93" t="s">
        <v>32</v>
      </c>
      <c r="E335" s="240">
        <v>39</v>
      </c>
      <c r="F335" s="127">
        <f>6*1.3</f>
        <v>7.8000000000000007</v>
      </c>
      <c r="G335" s="139">
        <f>Tabla1[[#This Row],[Precio U. Costo]]*1.05</f>
        <v>8.1900000000000013</v>
      </c>
      <c r="H335" s="139">
        <f>Tabla1[[#This Row],[Precio U. Costo]]*1.08</f>
        <v>8.4240000000000013</v>
      </c>
      <c r="I335" s="139">
        <f>Tabla1[[#This Row],[Precio U. Costo]]*1.1</f>
        <v>8.5800000000000018</v>
      </c>
      <c r="J335" s="139">
        <f>Tabla1[[#This Row],[Precio U. Costo]]*1.15</f>
        <v>8.9700000000000006</v>
      </c>
      <c r="K335" s="139">
        <f>Tabla1[[#This Row],[Precio U. Costo]]*1.2</f>
        <v>9.3600000000000012</v>
      </c>
      <c r="L335" s="139">
        <f>Tabla1[[#This Row],[Precio U. Costo]]*1.25</f>
        <v>9.75</v>
      </c>
      <c r="M335" s="92">
        <f>Tabla1[[#This Row],[Precio U. Costo]]*1.3</f>
        <v>10.14</v>
      </c>
      <c r="N335" s="92">
        <f>Tabla1[[#This Row],[Precio U. Costo]]*1.35</f>
        <v>10.530000000000001</v>
      </c>
      <c r="O335" s="92">
        <f>Tabla1[[#This Row],[Precio U. Costo]]*1.4</f>
        <v>10.92</v>
      </c>
      <c r="P335" s="139">
        <f>Tabla1[[#This Row],[Precio U. Costo]]*1.45</f>
        <v>11.31</v>
      </c>
      <c r="Q335" s="139">
        <f>Tabla1[[#This Row],[Precio U. Costo]]*1.5</f>
        <v>11.700000000000001</v>
      </c>
      <c r="R335" s="100" t="e">
        <f>VLOOKUP(Tabla1[[#This Row],[Item]],Tabla13[],6,)</f>
        <v>#N/A</v>
      </c>
      <c r="S335" s="140" t="e">
        <f>Tabla1[[#This Row],[Cantidad en Existencia registradas]]-Tabla1[[#This Row],[Cantidad vendida
dd/mm/aaaa]]</f>
        <v>#N/A</v>
      </c>
      <c r="T335" s="140" t="e">
        <f>Tabla1[[#This Row],[Cantidad vendida
dd/mm/aaaa]]+#REF!</f>
        <v>#N/A</v>
      </c>
      <c r="U335" s="140" t="e">
        <f>Tabla1[[#This Row],[Existencia
dd/mm/aaaa2]]+#REF!</f>
        <v>#N/A</v>
      </c>
    </row>
    <row r="336" spans="1:21" s="69" customFormat="1" ht="14.45" hidden="1" customHeight="1" x14ac:dyDescent="0.25">
      <c r="A336" s="99" t="s">
        <v>633</v>
      </c>
      <c r="B336" s="94" t="s">
        <v>186</v>
      </c>
      <c r="C336" s="91" t="s">
        <v>762</v>
      </c>
      <c r="D336" s="91" t="s">
        <v>32</v>
      </c>
      <c r="E336" s="212">
        <v>75</v>
      </c>
      <c r="F336" s="127">
        <f>6*1.25</f>
        <v>7.5</v>
      </c>
      <c r="G336" s="92">
        <f>Tabla1[[#This Row],[Precio U. Costo]]*1.05</f>
        <v>7.875</v>
      </c>
      <c r="H336" s="92">
        <f>Tabla1[[#This Row],[Precio U. Costo]]*1.08</f>
        <v>8.1000000000000014</v>
      </c>
      <c r="I336" s="92">
        <f>Tabla1[[#This Row],[Precio U. Costo]]*1.1</f>
        <v>8.25</v>
      </c>
      <c r="J336" s="92">
        <f>Tabla1[[#This Row],[Precio U. Costo]]*1.15</f>
        <v>8.625</v>
      </c>
      <c r="K336" s="92">
        <f>Tabla1[[#This Row],[Precio U. Costo]]*1.2</f>
        <v>9</v>
      </c>
      <c r="L336" s="92">
        <f>Tabla1[[#This Row],[Precio U. Costo]]*1.25</f>
        <v>9.375</v>
      </c>
      <c r="M336" s="92">
        <f>Tabla1[[#This Row],[Precio U. Costo]]*1.3</f>
        <v>9.75</v>
      </c>
      <c r="N336" s="92">
        <f>Tabla1[[#This Row],[Precio U. Costo]]*1.35</f>
        <v>10.125</v>
      </c>
      <c r="O336" s="92">
        <f>Tabla1[[#This Row],[Precio U. Costo]]*1.4</f>
        <v>10.5</v>
      </c>
      <c r="P336" s="92">
        <f>Tabla1[[#This Row],[Precio U. Costo]]*1.45</f>
        <v>10.875</v>
      </c>
      <c r="Q336" s="92">
        <f>Tabla1[[#This Row],[Precio U. Costo]]*1.5</f>
        <v>11.25</v>
      </c>
      <c r="R336" s="100" t="e">
        <f>VLOOKUP(Tabla1[[#This Row],[Item]],Tabla13[],6,)</f>
        <v>#N/A</v>
      </c>
      <c r="S336" s="93" t="e">
        <f>Tabla1[[#This Row],[Cantidad en Existencia registradas]]-Tabla1[[#This Row],[Cantidad vendida
dd/mm/aaaa]]</f>
        <v>#N/A</v>
      </c>
      <c r="T336" s="93" t="e">
        <f>Tabla1[[#This Row],[Cantidad vendida
dd/mm/aaaa]]+#REF!</f>
        <v>#N/A</v>
      </c>
      <c r="U336" s="93" t="e">
        <f>Tabla1[[#This Row],[Existencia
dd/mm/aaaa2]]+#REF!</f>
        <v>#N/A</v>
      </c>
    </row>
    <row r="337" spans="1:21" s="69" customFormat="1" ht="14.45" hidden="1" customHeight="1" x14ac:dyDescent="0.25">
      <c r="A337" s="141"/>
      <c r="B337" s="93" t="s">
        <v>186</v>
      </c>
      <c r="C337" s="154" t="s">
        <v>957</v>
      </c>
      <c r="D337" s="93" t="s">
        <v>32</v>
      </c>
      <c r="E337" s="240">
        <v>415</v>
      </c>
      <c r="F337" s="242">
        <v>23.5</v>
      </c>
      <c r="G337" s="207">
        <f>Tabla1[[#This Row],[Precio U. Costo]]*1.05</f>
        <v>24.675000000000001</v>
      </c>
      <c r="H337" s="207">
        <f>Tabla1[[#This Row],[Precio U. Costo]]*1.08</f>
        <v>25.380000000000003</v>
      </c>
      <c r="I337" s="207">
        <f>Tabla1[[#This Row],[Precio U. Costo]]*1.1</f>
        <v>25.85</v>
      </c>
      <c r="J337" s="207">
        <f>Tabla1[[#This Row],[Precio U. Costo]]*1.15</f>
        <v>27.024999999999999</v>
      </c>
      <c r="K337" s="207">
        <f>Tabla1[[#This Row],[Precio U. Costo]]*1.2</f>
        <v>28.2</v>
      </c>
      <c r="L337" s="207">
        <f>Tabla1[[#This Row],[Precio U. Costo]]*1.25</f>
        <v>29.375</v>
      </c>
      <c r="M337" s="150">
        <f>Tabla1[[#This Row],[Precio U. Costo]]*1.3</f>
        <v>30.55</v>
      </c>
      <c r="N337" s="150">
        <f>Tabla1[[#This Row],[Precio U. Costo]]*1.35</f>
        <v>31.725000000000001</v>
      </c>
      <c r="O337" s="150">
        <f>Tabla1[[#This Row],[Precio U. Costo]]*1.4</f>
        <v>32.9</v>
      </c>
      <c r="P337" s="207">
        <f>Tabla1[[#This Row],[Precio U. Costo]]*1.45</f>
        <v>34.074999999999996</v>
      </c>
      <c r="Q337" s="207">
        <f>Tabla1[[#This Row],[Precio U. Costo]]*1.5</f>
        <v>35.25</v>
      </c>
      <c r="R337" s="100" t="e">
        <f>VLOOKUP(Tabla1[[#This Row],[Item]],Tabla13[],6,)</f>
        <v>#N/A</v>
      </c>
      <c r="S337" s="140" t="e">
        <f>Tabla1[[#This Row],[Cantidad en Existencia registradas]]-Tabla1[[#This Row],[Cantidad vendida
dd/mm/aaaa]]</f>
        <v>#N/A</v>
      </c>
      <c r="T337" s="153" t="e">
        <f>Tabla1[[#This Row],[Cantidad vendida
dd/mm/aaaa]]+#REF!</f>
        <v>#N/A</v>
      </c>
      <c r="U337" s="153" t="e">
        <f>Tabla1[[#This Row],[Existencia
dd/mm/aaaa2]]+#REF!</f>
        <v>#N/A</v>
      </c>
    </row>
    <row r="338" spans="1:21" s="69" customFormat="1" ht="14.45" hidden="1" customHeight="1" x14ac:dyDescent="0.25">
      <c r="A338" s="99" t="s">
        <v>495</v>
      </c>
      <c r="B338" s="94" t="s">
        <v>1</v>
      </c>
      <c r="C338" s="94" t="s">
        <v>667</v>
      </c>
      <c r="D338" s="91" t="s">
        <v>32</v>
      </c>
      <c r="E338" s="246">
        <v>3</v>
      </c>
      <c r="F338" s="237">
        <v>404.84</v>
      </c>
      <c r="G338" s="92">
        <f>Tabla1[[#This Row],[Precio U. Costo]]*1.05</f>
        <v>425.08199999999999</v>
      </c>
      <c r="H338" s="92">
        <f>Tabla1[[#This Row],[Precio U. Costo]]*1.08</f>
        <v>437.22719999999998</v>
      </c>
      <c r="I338" s="92">
        <f>Tabla1[[#This Row],[Precio U. Costo]]*1.1</f>
        <v>445.32400000000001</v>
      </c>
      <c r="J338" s="92">
        <f>Tabla1[[#This Row],[Precio U. Costo]]*1.15</f>
        <v>465.56599999999992</v>
      </c>
      <c r="K338" s="92">
        <f>Tabla1[[#This Row],[Precio U. Costo]]*1.2</f>
        <v>485.80799999999994</v>
      </c>
      <c r="L338" s="92">
        <f>Tabla1[[#This Row],[Precio U. Costo]]*1.25</f>
        <v>506.04999999999995</v>
      </c>
      <c r="M338" s="92">
        <f>Tabla1[[#This Row],[Precio U. Costo]]*1.3</f>
        <v>526.29200000000003</v>
      </c>
      <c r="N338" s="92">
        <f>Tabla1[[#This Row],[Precio U. Costo]]*1.35</f>
        <v>546.53399999999999</v>
      </c>
      <c r="O338" s="92">
        <f>Tabla1[[#This Row],[Precio U. Costo]]*1.4</f>
        <v>566.77599999999995</v>
      </c>
      <c r="P338" s="92">
        <f>Tabla1[[#This Row],[Precio U. Costo]]*1.45</f>
        <v>587.01799999999992</v>
      </c>
      <c r="Q338" s="92">
        <f>Tabla1[[#This Row],[Precio U. Costo]]*1.5</f>
        <v>607.26</v>
      </c>
      <c r="R338" s="100" t="e">
        <f>VLOOKUP(Tabla1[[#This Row],[Item]],Tabla13[],6,)</f>
        <v>#N/A</v>
      </c>
      <c r="S338" s="93" t="e">
        <f>Tabla1[[#This Row],[Cantidad en Existencia registradas]]-Tabla1[[#This Row],[Cantidad vendida
dd/mm/aaaa]]</f>
        <v>#N/A</v>
      </c>
      <c r="T338" s="93" t="e">
        <f>Tabla1[[#This Row],[Cantidad vendida
dd/mm/aaaa]]+#REF!</f>
        <v>#N/A</v>
      </c>
      <c r="U338" s="93" t="e">
        <f>Tabla1[[#This Row],[Existencia
dd/mm/aaaa2]]+#REF!</f>
        <v>#N/A</v>
      </c>
    </row>
    <row r="339" spans="1:21" s="69" customFormat="1" ht="14.45" hidden="1" customHeight="1" x14ac:dyDescent="0.25">
      <c r="A339" s="99" t="s">
        <v>494</v>
      </c>
      <c r="B339" s="94" t="s">
        <v>1</v>
      </c>
      <c r="C339" s="94" t="s">
        <v>669</v>
      </c>
      <c r="D339" s="91" t="s">
        <v>32</v>
      </c>
      <c r="E339" s="241">
        <v>10</v>
      </c>
      <c r="F339" s="237">
        <v>126.72</v>
      </c>
      <c r="G339" s="92">
        <f>Tabla1[[#This Row],[Precio U. Costo]]*1.05</f>
        <v>133.05600000000001</v>
      </c>
      <c r="H339" s="92">
        <f>Tabla1[[#This Row],[Precio U. Costo]]*1.08</f>
        <v>136.85760000000002</v>
      </c>
      <c r="I339" s="92">
        <f>Tabla1[[#This Row],[Precio U. Costo]]*1.1</f>
        <v>139.392</v>
      </c>
      <c r="J339" s="92">
        <f>Tabla1[[#This Row],[Precio U. Costo]]*1.15</f>
        <v>145.72799999999998</v>
      </c>
      <c r="K339" s="92">
        <f>Tabla1[[#This Row],[Precio U. Costo]]*1.2</f>
        <v>152.06399999999999</v>
      </c>
      <c r="L339" s="92">
        <f>Tabla1[[#This Row],[Precio U. Costo]]*1.25</f>
        <v>158.4</v>
      </c>
      <c r="M339" s="92">
        <f>Tabla1[[#This Row],[Precio U. Costo]]*1.3</f>
        <v>164.73599999999999</v>
      </c>
      <c r="N339" s="92">
        <f>Tabla1[[#This Row],[Precio U. Costo]]*1.35</f>
        <v>171.072</v>
      </c>
      <c r="O339" s="92">
        <f>Tabla1[[#This Row],[Precio U. Costo]]*1.4</f>
        <v>177.40799999999999</v>
      </c>
      <c r="P339" s="92">
        <f>Tabla1[[#This Row],[Precio U. Costo]]*1.45</f>
        <v>183.744</v>
      </c>
      <c r="Q339" s="92">
        <f>Tabla1[[#This Row],[Precio U. Costo]]*1.5</f>
        <v>190.07999999999998</v>
      </c>
      <c r="R339" s="100" t="e">
        <f>VLOOKUP(Tabla1[[#This Row],[Item]],Tabla13[],6,)</f>
        <v>#N/A</v>
      </c>
      <c r="S339" s="93" t="e">
        <f>Tabla1[[#This Row],[Cantidad en Existencia registradas]]-Tabla1[[#This Row],[Cantidad vendida
dd/mm/aaaa]]</f>
        <v>#N/A</v>
      </c>
      <c r="T339" s="93" t="e">
        <f>Tabla1[[#This Row],[Cantidad vendida
dd/mm/aaaa]]+#REF!</f>
        <v>#N/A</v>
      </c>
      <c r="U339" s="93" t="e">
        <f>Tabla1[[#This Row],[Existencia
dd/mm/aaaa2]]+#REF!</f>
        <v>#N/A</v>
      </c>
    </row>
    <row r="340" spans="1:21" s="69" customFormat="1" ht="14.45" hidden="1" customHeight="1" x14ac:dyDescent="0.25">
      <c r="A340" s="99" t="s">
        <v>493</v>
      </c>
      <c r="B340" s="94" t="s">
        <v>1</v>
      </c>
      <c r="C340" s="91" t="s">
        <v>679</v>
      </c>
      <c r="D340" s="91" t="s">
        <v>32</v>
      </c>
      <c r="E340" s="241">
        <v>561</v>
      </c>
      <c r="F340" s="231">
        <v>3.33</v>
      </c>
      <c r="G340" s="92">
        <f>Tabla1[[#This Row],[Precio U. Costo]]*1.05</f>
        <v>3.4965000000000002</v>
      </c>
      <c r="H340" s="92">
        <f>Tabla1[[#This Row],[Precio U. Costo]]*1.08</f>
        <v>3.5964000000000005</v>
      </c>
      <c r="I340" s="92">
        <f>Tabla1[[#This Row],[Precio U. Costo]]*1.1</f>
        <v>3.6630000000000003</v>
      </c>
      <c r="J340" s="92">
        <f>Tabla1[[#This Row],[Precio U. Costo]]*1.15</f>
        <v>3.8294999999999999</v>
      </c>
      <c r="K340" s="92">
        <f>Tabla1[[#This Row],[Precio U. Costo]]*1.2</f>
        <v>3.996</v>
      </c>
      <c r="L340" s="92">
        <f>Tabla1[[#This Row],[Precio U. Costo]]*1.25</f>
        <v>4.1624999999999996</v>
      </c>
      <c r="M340" s="92">
        <f>Tabla1[[#This Row],[Precio U. Costo]]*1.3</f>
        <v>4.3290000000000006</v>
      </c>
      <c r="N340" s="92">
        <f>Tabla1[[#This Row],[Precio U. Costo]]*1.35</f>
        <v>4.4955000000000007</v>
      </c>
      <c r="O340" s="92">
        <f>Tabla1[[#This Row],[Precio U. Costo]]*1.4</f>
        <v>4.6619999999999999</v>
      </c>
      <c r="P340" s="92">
        <f>Tabla1[[#This Row],[Precio U. Costo]]*1.45</f>
        <v>4.8285</v>
      </c>
      <c r="Q340" s="92">
        <f>Tabla1[[#This Row],[Precio U. Costo]]*1.5</f>
        <v>4.9950000000000001</v>
      </c>
      <c r="R340" s="100" t="e">
        <f>VLOOKUP(Tabla1[[#This Row],[Item]],Tabla13[],6,)</f>
        <v>#N/A</v>
      </c>
      <c r="S340" s="93" t="e">
        <f>Tabla1[[#This Row],[Cantidad en Existencia registradas]]-Tabla1[[#This Row],[Cantidad vendida
dd/mm/aaaa]]</f>
        <v>#N/A</v>
      </c>
      <c r="T340" s="93" t="e">
        <f>Tabla1[[#This Row],[Cantidad vendida
dd/mm/aaaa]]+#REF!</f>
        <v>#N/A</v>
      </c>
      <c r="U340" s="93" t="e">
        <f>Tabla1[[#This Row],[Existencia
dd/mm/aaaa2]]+#REF!</f>
        <v>#N/A</v>
      </c>
    </row>
    <row r="341" spans="1:21" s="69" customFormat="1" ht="14.45" hidden="1" customHeight="1" x14ac:dyDescent="0.25">
      <c r="A341" s="99" t="s">
        <v>492</v>
      </c>
      <c r="B341" s="94" t="s">
        <v>1</v>
      </c>
      <c r="C341" s="91" t="s">
        <v>671</v>
      </c>
      <c r="D341" s="91" t="s">
        <v>32</v>
      </c>
      <c r="E341" s="241">
        <v>24</v>
      </c>
      <c r="F341" s="231">
        <v>71.56</v>
      </c>
      <c r="G341" s="92">
        <f>Tabla1[[#This Row],[Precio U. Costo]]*1.05</f>
        <v>75.138000000000005</v>
      </c>
      <c r="H341" s="92">
        <f>Tabla1[[#This Row],[Precio U. Costo]]*1.08</f>
        <v>77.284800000000004</v>
      </c>
      <c r="I341" s="92">
        <f>Tabla1[[#This Row],[Precio U. Costo]]*1.1</f>
        <v>78.716000000000008</v>
      </c>
      <c r="J341" s="92">
        <f>Tabla1[[#This Row],[Precio U. Costo]]*1.15</f>
        <v>82.293999999999997</v>
      </c>
      <c r="K341" s="92">
        <f>Tabla1[[#This Row],[Precio U. Costo]]*1.2</f>
        <v>85.872</v>
      </c>
      <c r="L341" s="92">
        <f>Tabla1[[#This Row],[Precio U. Costo]]*1.25</f>
        <v>89.45</v>
      </c>
      <c r="M341" s="92">
        <f>Tabla1[[#This Row],[Precio U. Costo]]*1.3</f>
        <v>93.028000000000006</v>
      </c>
      <c r="N341" s="92">
        <f>Tabla1[[#This Row],[Precio U. Costo]]*1.35</f>
        <v>96.606000000000009</v>
      </c>
      <c r="O341" s="92">
        <f>Tabla1[[#This Row],[Precio U. Costo]]*1.4</f>
        <v>100.184</v>
      </c>
      <c r="P341" s="92">
        <f>Tabla1[[#This Row],[Precio U. Costo]]*1.45</f>
        <v>103.762</v>
      </c>
      <c r="Q341" s="92">
        <f>Tabla1[[#This Row],[Precio U. Costo]]*1.5</f>
        <v>107.34</v>
      </c>
      <c r="R341" s="100" t="e">
        <f>VLOOKUP(Tabla1[[#This Row],[Item]],Tabla13[],6,)</f>
        <v>#N/A</v>
      </c>
      <c r="S341" s="93" t="e">
        <f>Tabla1[[#This Row],[Cantidad en Existencia registradas]]-Tabla1[[#This Row],[Cantidad vendida
dd/mm/aaaa]]</f>
        <v>#N/A</v>
      </c>
      <c r="T341" s="93" t="e">
        <f>Tabla1[[#This Row],[Cantidad vendida
dd/mm/aaaa]]+#REF!</f>
        <v>#N/A</v>
      </c>
      <c r="U341" s="93" t="e">
        <f>Tabla1[[#This Row],[Existencia
dd/mm/aaaa2]]+#REF!</f>
        <v>#N/A</v>
      </c>
    </row>
    <row r="342" spans="1:21" s="69" customFormat="1" ht="14.45" hidden="1" customHeight="1" x14ac:dyDescent="0.25">
      <c r="A342" s="99" t="s">
        <v>554</v>
      </c>
      <c r="B342" s="94" t="s">
        <v>311</v>
      </c>
      <c r="C342" s="91" t="s">
        <v>892</v>
      </c>
      <c r="D342" s="91" t="s">
        <v>32</v>
      </c>
      <c r="E342" s="222">
        <v>4</v>
      </c>
      <c r="F342" s="161">
        <f>529.5*1.3</f>
        <v>688.35</v>
      </c>
      <c r="G342" s="92">
        <f>Tabla1[[#This Row],[Precio U. Costo]]*1.05</f>
        <v>722.76750000000004</v>
      </c>
      <c r="H342" s="92">
        <f>Tabla1[[#This Row],[Precio U. Costo]]*1.08</f>
        <v>743.41800000000012</v>
      </c>
      <c r="I342" s="92">
        <f>Tabla1[[#This Row],[Precio U. Costo]]*1.1</f>
        <v>757.18500000000006</v>
      </c>
      <c r="J342" s="92">
        <f>Tabla1[[#This Row],[Precio U. Costo]]*1.15</f>
        <v>791.60249999999996</v>
      </c>
      <c r="K342" s="92">
        <f>Tabla1[[#This Row],[Precio U. Costo]]*1.2</f>
        <v>826.02</v>
      </c>
      <c r="L342" s="92">
        <f>Tabla1[[#This Row],[Precio U. Costo]]*1.25</f>
        <v>860.4375</v>
      </c>
      <c r="M342" s="92">
        <f>Tabla1[[#This Row],[Precio U. Costo]]*1.3</f>
        <v>894.85500000000002</v>
      </c>
      <c r="N342" s="92">
        <f>Tabla1[[#This Row],[Precio U. Costo]]*1.35</f>
        <v>929.27250000000004</v>
      </c>
      <c r="O342" s="92">
        <f>Tabla1[[#This Row],[Precio U. Costo]]*1.4</f>
        <v>963.68999999999994</v>
      </c>
      <c r="P342" s="92">
        <f>Tabla1[[#This Row],[Precio U. Costo]]*1.45</f>
        <v>998.10749999999996</v>
      </c>
      <c r="Q342" s="92">
        <f>Tabla1[[#This Row],[Precio U. Costo]]*1.5</f>
        <v>1032.5250000000001</v>
      </c>
      <c r="R342" s="100" t="e">
        <f>VLOOKUP(Tabla1[[#This Row],[Item]],Tabla13[],6,)</f>
        <v>#N/A</v>
      </c>
      <c r="S342" s="93" t="e">
        <f>Tabla1[[#This Row],[Cantidad en Existencia registradas]]-Tabla1[[#This Row],[Cantidad vendida
dd/mm/aaaa]]</f>
        <v>#N/A</v>
      </c>
      <c r="T342" s="93" t="e">
        <f>Tabla1[[#This Row],[Cantidad vendida
dd/mm/aaaa]]+#REF!</f>
        <v>#N/A</v>
      </c>
      <c r="U342" s="93" t="e">
        <f>Tabla1[[#This Row],[Existencia
dd/mm/aaaa2]]+#REF!</f>
        <v>#N/A</v>
      </c>
    </row>
    <row r="343" spans="1:21" s="69" customFormat="1" ht="14.45" hidden="1" customHeight="1" x14ac:dyDescent="0.25">
      <c r="A343" s="99" t="s">
        <v>553</v>
      </c>
      <c r="B343" s="94" t="s">
        <v>311</v>
      </c>
      <c r="C343" s="91" t="s">
        <v>893</v>
      </c>
      <c r="D343" s="91" t="s">
        <v>32</v>
      </c>
      <c r="E343" s="222">
        <v>2</v>
      </c>
      <c r="F343" s="161">
        <f>371.17*1.4</f>
        <v>519.63800000000003</v>
      </c>
      <c r="G343" s="92">
        <f>Tabla1[[#This Row],[Precio U. Costo]]*1.05</f>
        <v>545.61990000000003</v>
      </c>
      <c r="H343" s="92">
        <f>Tabla1[[#This Row],[Precio U. Costo]]*1.08</f>
        <v>561.20904000000007</v>
      </c>
      <c r="I343" s="92">
        <f>Tabla1[[#This Row],[Precio U. Costo]]*1.1</f>
        <v>571.60180000000014</v>
      </c>
      <c r="J343" s="92">
        <f>Tabla1[[#This Row],[Precio U. Costo]]*1.15</f>
        <v>597.58370000000002</v>
      </c>
      <c r="K343" s="92">
        <f>Tabla1[[#This Row],[Precio U. Costo]]*1.2</f>
        <v>623.56560000000002</v>
      </c>
      <c r="L343" s="92">
        <f>Tabla1[[#This Row],[Precio U. Costo]]*1.25</f>
        <v>649.54750000000001</v>
      </c>
      <c r="M343" s="92">
        <f>Tabla1[[#This Row],[Precio U. Costo]]*1.3</f>
        <v>675.52940000000012</v>
      </c>
      <c r="N343" s="92">
        <f>Tabla1[[#This Row],[Precio U. Costo]]*1.35</f>
        <v>701.51130000000012</v>
      </c>
      <c r="O343" s="92">
        <f>Tabla1[[#This Row],[Precio U. Costo]]*1.4</f>
        <v>727.4932</v>
      </c>
      <c r="P343" s="92">
        <f>Tabla1[[#This Row],[Precio U. Costo]]*1.45</f>
        <v>753.4751</v>
      </c>
      <c r="Q343" s="92">
        <f>Tabla1[[#This Row],[Precio U. Costo]]*1.5</f>
        <v>779.45700000000011</v>
      </c>
      <c r="R343" s="100" t="e">
        <f>VLOOKUP(Tabla1[[#This Row],[Item]],Tabla13[],6,)</f>
        <v>#N/A</v>
      </c>
      <c r="S343" s="93" t="e">
        <f>Tabla1[[#This Row],[Cantidad en Existencia registradas]]-Tabla1[[#This Row],[Cantidad vendida
dd/mm/aaaa]]</f>
        <v>#N/A</v>
      </c>
      <c r="T343" s="93" t="e">
        <f>Tabla1[[#This Row],[Cantidad vendida
dd/mm/aaaa]]+#REF!</f>
        <v>#N/A</v>
      </c>
      <c r="U343" s="93" t="e">
        <f>Tabla1[[#This Row],[Existencia
dd/mm/aaaa2]]+#REF!</f>
        <v>#N/A</v>
      </c>
    </row>
    <row r="344" spans="1:21" s="69" customFormat="1" ht="14.45" hidden="1" customHeight="1" x14ac:dyDescent="0.25">
      <c r="A344" s="99" t="s">
        <v>491</v>
      </c>
      <c r="B344" s="94" t="s">
        <v>1</v>
      </c>
      <c r="C344" s="91" t="s">
        <v>672</v>
      </c>
      <c r="D344" s="91" t="s">
        <v>32</v>
      </c>
      <c r="E344" s="241">
        <v>49</v>
      </c>
      <c r="F344" s="231">
        <v>17</v>
      </c>
      <c r="G344" s="92">
        <f>Tabla1[[#This Row],[Precio U. Costo]]*1.05</f>
        <v>17.850000000000001</v>
      </c>
      <c r="H344" s="92">
        <f>Tabla1[[#This Row],[Precio U. Costo]]*1.08</f>
        <v>18.36</v>
      </c>
      <c r="I344" s="92">
        <f>Tabla1[[#This Row],[Precio U. Costo]]*1.1</f>
        <v>18.700000000000003</v>
      </c>
      <c r="J344" s="92">
        <f>Tabla1[[#This Row],[Precio U. Costo]]*1.15</f>
        <v>19.549999999999997</v>
      </c>
      <c r="K344" s="92">
        <f>Tabla1[[#This Row],[Precio U. Costo]]*1.2</f>
        <v>20.399999999999999</v>
      </c>
      <c r="L344" s="92">
        <f>Tabla1[[#This Row],[Precio U. Costo]]*1.25</f>
        <v>21.25</v>
      </c>
      <c r="M344" s="92">
        <f>Tabla1[[#This Row],[Precio U. Costo]]*1.3</f>
        <v>22.1</v>
      </c>
      <c r="N344" s="92">
        <f>Tabla1[[#This Row],[Precio U. Costo]]*1.35</f>
        <v>22.950000000000003</v>
      </c>
      <c r="O344" s="92">
        <f>Tabla1[[#This Row],[Precio U. Costo]]*1.4</f>
        <v>23.799999999999997</v>
      </c>
      <c r="P344" s="92">
        <f>Tabla1[[#This Row],[Precio U. Costo]]*1.45</f>
        <v>24.65</v>
      </c>
      <c r="Q344" s="92">
        <f>Tabla1[[#This Row],[Precio U. Costo]]*1.5</f>
        <v>25.5</v>
      </c>
      <c r="R344" s="100" t="e">
        <f>VLOOKUP(Tabla1[[#This Row],[Item]],Tabla13[],6,)</f>
        <v>#N/A</v>
      </c>
      <c r="S344" s="93" t="e">
        <f>Tabla1[[#This Row],[Cantidad en Existencia registradas]]-Tabla1[[#This Row],[Cantidad vendida
dd/mm/aaaa]]</f>
        <v>#N/A</v>
      </c>
      <c r="T344" s="93" t="e">
        <f>Tabla1[[#This Row],[Cantidad vendida
dd/mm/aaaa]]+#REF!</f>
        <v>#N/A</v>
      </c>
      <c r="U344" s="93" t="e">
        <f>Tabla1[[#This Row],[Existencia
dd/mm/aaaa2]]+#REF!</f>
        <v>#N/A</v>
      </c>
    </row>
    <row r="345" spans="1:21" s="69" customFormat="1" ht="14.45" hidden="1" customHeight="1" x14ac:dyDescent="0.25">
      <c r="A345" s="143"/>
      <c r="B345" s="93" t="s">
        <v>1</v>
      </c>
      <c r="C345" s="149" t="s">
        <v>947</v>
      </c>
      <c r="D345" s="93" t="s">
        <v>32</v>
      </c>
      <c r="E345" s="240">
        <v>27</v>
      </c>
      <c r="F345" s="239">
        <v>44.12</v>
      </c>
      <c r="G345" s="206">
        <f>Tabla1[[#This Row],[Precio U. Costo]]*1.05</f>
        <v>46.326000000000001</v>
      </c>
      <c r="H345" s="206">
        <f>Tabla1[[#This Row],[Precio U. Costo]]*1.08</f>
        <v>47.6496</v>
      </c>
      <c r="I345" s="206">
        <f>Tabla1[[#This Row],[Precio U. Costo]]*1.1</f>
        <v>48.532000000000004</v>
      </c>
      <c r="J345" s="206">
        <f>Tabla1[[#This Row],[Precio U. Costo]]*1.15</f>
        <v>50.737999999999992</v>
      </c>
      <c r="K345" s="206">
        <f>Tabla1[[#This Row],[Precio U. Costo]]*1.2</f>
        <v>52.943999999999996</v>
      </c>
      <c r="L345" s="206">
        <f>Tabla1[[#This Row],[Precio U. Costo]]*1.25</f>
        <v>55.15</v>
      </c>
      <c r="M345" s="145">
        <f>Tabla1[[#This Row],[Precio U. Costo]]*1.3</f>
        <v>57.356000000000002</v>
      </c>
      <c r="N345" s="145">
        <f>Tabla1[[#This Row],[Precio U. Costo]]*1.35</f>
        <v>59.561999999999998</v>
      </c>
      <c r="O345" s="145">
        <f>Tabla1[[#This Row],[Precio U. Costo]]*1.4</f>
        <v>61.767999999999994</v>
      </c>
      <c r="P345" s="206">
        <f>Tabla1[[#This Row],[Precio U. Costo]]*1.45</f>
        <v>63.973999999999997</v>
      </c>
      <c r="Q345" s="206">
        <f>Tabla1[[#This Row],[Precio U. Costo]]*1.5</f>
        <v>66.179999999999993</v>
      </c>
      <c r="R345" s="100" t="e">
        <f>VLOOKUP(Tabla1[[#This Row],[Item]],Tabla13[],6,)</f>
        <v>#N/A</v>
      </c>
      <c r="S345" s="140" t="e">
        <f>Tabla1[[#This Row],[Cantidad en Existencia registradas]]-Tabla1[[#This Row],[Cantidad vendida
dd/mm/aaaa]]</f>
        <v>#N/A</v>
      </c>
      <c r="T345" s="148" t="e">
        <f>Tabla1[[#This Row],[Cantidad vendida
dd/mm/aaaa]]+#REF!</f>
        <v>#N/A</v>
      </c>
      <c r="U345" s="148" t="e">
        <f>Tabla1[[#This Row],[Existencia
dd/mm/aaaa2]]+#REF!</f>
        <v>#N/A</v>
      </c>
    </row>
    <row r="346" spans="1:21" s="69" customFormat="1" ht="14.45" hidden="1" customHeight="1" x14ac:dyDescent="0.25">
      <c r="A346" s="99" t="s">
        <v>556</v>
      </c>
      <c r="B346" s="94" t="s">
        <v>311</v>
      </c>
      <c r="C346" s="94" t="s">
        <v>287</v>
      </c>
      <c r="D346" s="91" t="s">
        <v>32</v>
      </c>
      <c r="E346" s="222">
        <v>3</v>
      </c>
      <c r="F346" s="161">
        <f>250.94*1.6</f>
        <v>401.50400000000002</v>
      </c>
      <c r="G346" s="92">
        <f>Tabla1[[#This Row],[Precio U. Costo]]*1.05</f>
        <v>421.57920000000001</v>
      </c>
      <c r="H346" s="92">
        <f>Tabla1[[#This Row],[Precio U. Costo]]*1.08</f>
        <v>433.62432000000007</v>
      </c>
      <c r="I346" s="92">
        <f>Tabla1[[#This Row],[Precio U. Costo]]*1.1</f>
        <v>441.65440000000007</v>
      </c>
      <c r="J346" s="92">
        <f>Tabla1[[#This Row],[Precio U. Costo]]*1.15</f>
        <v>461.7296</v>
      </c>
      <c r="K346" s="92">
        <f>Tabla1[[#This Row],[Precio U. Costo]]*1.2</f>
        <v>481.8048</v>
      </c>
      <c r="L346" s="92">
        <f>Tabla1[[#This Row],[Precio U. Costo]]*1.25</f>
        <v>501.88</v>
      </c>
      <c r="M346" s="92">
        <f>Tabla1[[#This Row],[Precio U. Costo]]*1.3</f>
        <v>521.95519999999999</v>
      </c>
      <c r="N346" s="92">
        <f>Tabla1[[#This Row],[Precio U. Costo]]*1.35</f>
        <v>542.0304000000001</v>
      </c>
      <c r="O346" s="92">
        <f>Tabla1[[#This Row],[Precio U. Costo]]*1.4</f>
        <v>562.10559999999998</v>
      </c>
      <c r="P346" s="92">
        <f>Tabla1[[#This Row],[Precio U. Costo]]*1.45</f>
        <v>582.18079999999998</v>
      </c>
      <c r="Q346" s="92">
        <f>Tabla1[[#This Row],[Precio U. Costo]]*1.5</f>
        <v>602.25600000000009</v>
      </c>
      <c r="R346" s="100" t="e">
        <f>VLOOKUP(Tabla1[[#This Row],[Item]],Tabla13[],6,)</f>
        <v>#N/A</v>
      </c>
      <c r="S346" s="93" t="e">
        <f>Tabla1[[#This Row],[Cantidad en Existencia registradas]]-Tabla1[[#This Row],[Cantidad vendida
dd/mm/aaaa]]</f>
        <v>#N/A</v>
      </c>
      <c r="T346" s="93" t="e">
        <f>Tabla1[[#This Row],[Cantidad vendida
dd/mm/aaaa]]+#REF!</f>
        <v>#N/A</v>
      </c>
      <c r="U346" s="93" t="e">
        <f>Tabla1[[#This Row],[Existencia
dd/mm/aaaa2]]+#REF!</f>
        <v>#N/A</v>
      </c>
    </row>
    <row r="347" spans="1:21" s="69" customFormat="1" ht="14.45" hidden="1" customHeight="1" x14ac:dyDescent="0.25">
      <c r="A347" s="99" t="s">
        <v>490</v>
      </c>
      <c r="B347" s="94" t="s">
        <v>1</v>
      </c>
      <c r="C347" s="94" t="s">
        <v>681</v>
      </c>
      <c r="D347" s="91" t="s">
        <v>32</v>
      </c>
      <c r="E347" s="241">
        <v>693</v>
      </c>
      <c r="F347" s="231">
        <v>3.81</v>
      </c>
      <c r="G347" s="92">
        <f>Tabla1[[#This Row],[Precio U. Costo]]*1.05</f>
        <v>4.0005000000000006</v>
      </c>
      <c r="H347" s="92">
        <f>Tabla1[[#This Row],[Precio U. Costo]]*1.08</f>
        <v>4.1148000000000007</v>
      </c>
      <c r="I347" s="92">
        <f>Tabla1[[#This Row],[Precio U. Costo]]*1.1</f>
        <v>4.1910000000000007</v>
      </c>
      <c r="J347" s="92">
        <f>Tabla1[[#This Row],[Precio U. Costo]]*1.15</f>
        <v>4.3815</v>
      </c>
      <c r="K347" s="92">
        <f>Tabla1[[#This Row],[Precio U. Costo]]*1.2</f>
        <v>4.5720000000000001</v>
      </c>
      <c r="L347" s="92">
        <f>Tabla1[[#This Row],[Precio U. Costo]]*1.25</f>
        <v>4.7625000000000002</v>
      </c>
      <c r="M347" s="92">
        <f>Tabla1[[#This Row],[Precio U. Costo]]*1.3</f>
        <v>4.9530000000000003</v>
      </c>
      <c r="N347" s="92">
        <f>Tabla1[[#This Row],[Precio U. Costo]]*1.35</f>
        <v>5.1435000000000004</v>
      </c>
      <c r="O347" s="92">
        <f>Tabla1[[#This Row],[Precio U. Costo]]*1.4</f>
        <v>5.3339999999999996</v>
      </c>
      <c r="P347" s="92">
        <f>Tabla1[[#This Row],[Precio U. Costo]]*1.45</f>
        <v>5.5244999999999997</v>
      </c>
      <c r="Q347" s="92">
        <f>Tabla1[[#This Row],[Precio U. Costo]]*1.5</f>
        <v>5.7149999999999999</v>
      </c>
      <c r="R347" s="100" t="e">
        <f>VLOOKUP(Tabla1[[#This Row],[Item]],Tabla13[],6,)</f>
        <v>#N/A</v>
      </c>
      <c r="S347" s="93" t="e">
        <f>Tabla1[[#This Row],[Cantidad en Existencia registradas]]-Tabla1[[#This Row],[Cantidad vendida
dd/mm/aaaa]]</f>
        <v>#N/A</v>
      </c>
      <c r="T347" s="93" t="e">
        <f>Tabla1[[#This Row],[Cantidad vendida
dd/mm/aaaa]]+#REF!</f>
        <v>#N/A</v>
      </c>
      <c r="U347" s="93" t="e">
        <f>Tabla1[[#This Row],[Existencia
dd/mm/aaaa2]]+#REF!</f>
        <v>#N/A</v>
      </c>
    </row>
    <row r="348" spans="1:21" s="69" customFormat="1" ht="14.45" hidden="1" customHeight="1" x14ac:dyDescent="0.25">
      <c r="A348" s="99" t="s">
        <v>489</v>
      </c>
      <c r="B348" s="94" t="s">
        <v>1</v>
      </c>
      <c r="C348" s="91" t="s">
        <v>677</v>
      </c>
      <c r="D348" s="91" t="s">
        <v>32</v>
      </c>
      <c r="E348" s="241">
        <v>20</v>
      </c>
      <c r="F348" s="237">
        <v>7.9</v>
      </c>
      <c r="G348" s="92">
        <f>Tabla1[[#This Row],[Precio U. Costo]]*1.05</f>
        <v>8.2949999999999999</v>
      </c>
      <c r="H348" s="92">
        <f>Tabla1[[#This Row],[Precio U. Costo]]*1.08</f>
        <v>8.5320000000000018</v>
      </c>
      <c r="I348" s="92">
        <f>Tabla1[[#This Row],[Precio U. Costo]]*1.1</f>
        <v>8.6900000000000013</v>
      </c>
      <c r="J348" s="92">
        <f>Tabla1[[#This Row],[Precio U. Costo]]*1.15</f>
        <v>9.0849999999999991</v>
      </c>
      <c r="K348" s="92">
        <f>Tabla1[[#This Row],[Precio U. Costo]]*1.2</f>
        <v>9.48</v>
      </c>
      <c r="L348" s="92">
        <f>Tabla1[[#This Row],[Precio U. Costo]]*1.25</f>
        <v>9.875</v>
      </c>
      <c r="M348" s="92">
        <f>Tabla1[[#This Row],[Precio U. Costo]]*1.3</f>
        <v>10.270000000000001</v>
      </c>
      <c r="N348" s="92">
        <f>Tabla1[[#This Row],[Precio U. Costo]]*1.35</f>
        <v>10.665000000000001</v>
      </c>
      <c r="O348" s="92">
        <f>Tabla1[[#This Row],[Precio U. Costo]]*1.4</f>
        <v>11.06</v>
      </c>
      <c r="P348" s="92">
        <f>Tabla1[[#This Row],[Precio U. Costo]]*1.45</f>
        <v>11.455</v>
      </c>
      <c r="Q348" s="92">
        <f>Tabla1[[#This Row],[Precio U. Costo]]*1.5</f>
        <v>11.850000000000001</v>
      </c>
      <c r="R348" s="100" t="e">
        <f>VLOOKUP(Tabla1[[#This Row],[Item]],Tabla13[],6,)</f>
        <v>#N/A</v>
      </c>
      <c r="S348" s="93" t="e">
        <f>Tabla1[[#This Row],[Cantidad en Existencia registradas]]-Tabla1[[#This Row],[Cantidad vendida
dd/mm/aaaa]]</f>
        <v>#N/A</v>
      </c>
      <c r="T348" s="93" t="e">
        <f>Tabla1[[#This Row],[Cantidad vendida
dd/mm/aaaa]]+#REF!</f>
        <v>#N/A</v>
      </c>
      <c r="U348" s="93" t="e">
        <f>Tabla1[[#This Row],[Existencia
dd/mm/aaaa2]]+#REF!</f>
        <v>#N/A</v>
      </c>
    </row>
    <row r="349" spans="1:21" s="69" customFormat="1" ht="14.45" hidden="1" customHeight="1" x14ac:dyDescent="0.25">
      <c r="A349" s="99" t="s">
        <v>488</v>
      </c>
      <c r="B349" s="94" t="s">
        <v>1</v>
      </c>
      <c r="C349" s="94" t="s">
        <v>676</v>
      </c>
      <c r="D349" s="91" t="s">
        <v>32</v>
      </c>
      <c r="E349" s="241">
        <v>37</v>
      </c>
      <c r="F349" s="231">
        <v>14.12</v>
      </c>
      <c r="G349" s="92">
        <f>Tabla1[[#This Row],[Precio U. Costo]]*1.05</f>
        <v>14.826000000000001</v>
      </c>
      <c r="H349" s="92">
        <f>Tabla1[[#This Row],[Precio U. Costo]]*1.08</f>
        <v>15.249600000000001</v>
      </c>
      <c r="I349" s="92">
        <f>Tabla1[[#This Row],[Precio U. Costo]]*1.1</f>
        <v>15.532</v>
      </c>
      <c r="J349" s="92">
        <f>Tabla1[[#This Row],[Precio U. Costo]]*1.15</f>
        <v>16.238</v>
      </c>
      <c r="K349" s="92">
        <f>Tabla1[[#This Row],[Precio U. Costo]]*1.2</f>
        <v>16.943999999999999</v>
      </c>
      <c r="L349" s="92">
        <f>Tabla1[[#This Row],[Precio U. Costo]]*1.25</f>
        <v>17.649999999999999</v>
      </c>
      <c r="M349" s="92">
        <f>Tabla1[[#This Row],[Precio U. Costo]]*1.3</f>
        <v>18.355999999999998</v>
      </c>
      <c r="N349" s="92">
        <f>Tabla1[[#This Row],[Precio U. Costo]]*1.35</f>
        <v>19.062000000000001</v>
      </c>
      <c r="O349" s="92">
        <f>Tabla1[[#This Row],[Precio U. Costo]]*1.4</f>
        <v>19.767999999999997</v>
      </c>
      <c r="P349" s="92">
        <f>Tabla1[[#This Row],[Precio U. Costo]]*1.45</f>
        <v>20.473999999999997</v>
      </c>
      <c r="Q349" s="92">
        <f>Tabla1[[#This Row],[Precio U. Costo]]*1.5</f>
        <v>21.18</v>
      </c>
      <c r="R349" s="100" t="e">
        <f>VLOOKUP(Tabla1[[#This Row],[Item]],Tabla13[],6,)</f>
        <v>#N/A</v>
      </c>
      <c r="S349" s="93" t="e">
        <f>Tabla1[[#This Row],[Cantidad en Existencia registradas]]-Tabla1[[#This Row],[Cantidad vendida
dd/mm/aaaa]]</f>
        <v>#N/A</v>
      </c>
      <c r="T349" s="93" t="e">
        <f>Tabla1[[#This Row],[Cantidad vendida
dd/mm/aaaa]]+#REF!</f>
        <v>#N/A</v>
      </c>
      <c r="U349" s="93" t="e">
        <f>Tabla1[[#This Row],[Existencia
dd/mm/aaaa2]]+#REF!</f>
        <v>#N/A</v>
      </c>
    </row>
    <row r="350" spans="1:21" s="69" customFormat="1" ht="14.45" hidden="1" customHeight="1" x14ac:dyDescent="0.25">
      <c r="A350" s="99" t="s">
        <v>487</v>
      </c>
      <c r="B350" s="94" t="s">
        <v>1</v>
      </c>
      <c r="C350" s="94" t="s">
        <v>674</v>
      </c>
      <c r="D350" s="91" t="s">
        <v>32</v>
      </c>
      <c r="E350" s="212">
        <v>0</v>
      </c>
      <c r="F350" s="231">
        <v>13.3</v>
      </c>
      <c r="G350" s="92">
        <f>Tabla1[[#This Row],[Precio U. Costo]]*1.05</f>
        <v>13.965000000000002</v>
      </c>
      <c r="H350" s="92">
        <f>Tabla1[[#This Row],[Precio U. Costo]]*1.08</f>
        <v>14.364000000000003</v>
      </c>
      <c r="I350" s="92">
        <f>Tabla1[[#This Row],[Precio U. Costo]]*1.1</f>
        <v>14.630000000000003</v>
      </c>
      <c r="J350" s="92">
        <f>Tabla1[[#This Row],[Precio U. Costo]]*1.15</f>
        <v>15.295</v>
      </c>
      <c r="K350" s="92">
        <f>Tabla1[[#This Row],[Precio U. Costo]]*1.2</f>
        <v>15.96</v>
      </c>
      <c r="L350" s="92">
        <f>Tabla1[[#This Row],[Precio U. Costo]]*1.25</f>
        <v>16.625</v>
      </c>
      <c r="M350" s="92">
        <f>Tabla1[[#This Row],[Precio U. Costo]]*1.3</f>
        <v>17.290000000000003</v>
      </c>
      <c r="N350" s="92">
        <f>Tabla1[[#This Row],[Precio U. Costo]]*1.35</f>
        <v>17.955000000000002</v>
      </c>
      <c r="O350" s="92">
        <f>Tabla1[[#This Row],[Precio U. Costo]]*1.4</f>
        <v>18.62</v>
      </c>
      <c r="P350" s="92">
        <f>Tabla1[[#This Row],[Precio U. Costo]]*1.45</f>
        <v>19.285</v>
      </c>
      <c r="Q350" s="92">
        <f>Tabla1[[#This Row],[Precio U. Costo]]*1.5</f>
        <v>19.950000000000003</v>
      </c>
      <c r="R350" s="100" t="e">
        <f>VLOOKUP(Tabla1[[#This Row],[Item]],Tabla13[],6,)</f>
        <v>#N/A</v>
      </c>
      <c r="S350" s="93" t="e">
        <f>Tabla1[[#This Row],[Cantidad en Existencia registradas]]-Tabla1[[#This Row],[Cantidad vendida
dd/mm/aaaa]]</f>
        <v>#N/A</v>
      </c>
      <c r="T350" s="93" t="e">
        <f>Tabla1[[#This Row],[Cantidad vendida
dd/mm/aaaa]]+#REF!</f>
        <v>#N/A</v>
      </c>
      <c r="U350" s="93" t="e">
        <f>Tabla1[[#This Row],[Existencia
dd/mm/aaaa2]]+#REF!</f>
        <v>#N/A</v>
      </c>
    </row>
    <row r="351" spans="1:21" s="69" customFormat="1" ht="14.45" hidden="1" customHeight="1" x14ac:dyDescent="0.25">
      <c r="A351" s="99" t="s">
        <v>486</v>
      </c>
      <c r="B351" s="94" t="s">
        <v>1</v>
      </c>
      <c r="C351" s="94" t="s">
        <v>668</v>
      </c>
      <c r="D351" s="91" t="s">
        <v>32</v>
      </c>
      <c r="E351" s="243">
        <v>3</v>
      </c>
      <c r="F351" s="231">
        <v>930.44</v>
      </c>
      <c r="G351" s="92">
        <f>Tabla1[[#This Row],[Precio U. Costo]]*1.05</f>
        <v>976.9620000000001</v>
      </c>
      <c r="H351" s="92">
        <f>Tabla1[[#This Row],[Precio U. Costo]]*1.08</f>
        <v>1004.8752000000002</v>
      </c>
      <c r="I351" s="92">
        <f>Tabla1[[#This Row],[Precio U. Costo]]*1.1</f>
        <v>1023.4840000000002</v>
      </c>
      <c r="J351" s="92">
        <f>Tabla1[[#This Row],[Precio U. Costo]]*1.15</f>
        <v>1070.0060000000001</v>
      </c>
      <c r="K351" s="92">
        <f>Tabla1[[#This Row],[Precio U. Costo]]*1.2</f>
        <v>1116.528</v>
      </c>
      <c r="L351" s="92">
        <f>Tabla1[[#This Row],[Precio U. Costo]]*1.25</f>
        <v>1163.0500000000002</v>
      </c>
      <c r="M351" s="92">
        <f>Tabla1[[#This Row],[Precio U. Costo]]*1.3</f>
        <v>1209.5720000000001</v>
      </c>
      <c r="N351" s="92">
        <f>Tabla1[[#This Row],[Precio U. Costo]]*1.35</f>
        <v>1256.0940000000001</v>
      </c>
      <c r="O351" s="92">
        <f>Tabla1[[#This Row],[Precio U. Costo]]*1.4</f>
        <v>1302.616</v>
      </c>
      <c r="P351" s="92">
        <f>Tabla1[[#This Row],[Precio U. Costo]]*1.45</f>
        <v>1349.1380000000001</v>
      </c>
      <c r="Q351" s="92">
        <f>Tabla1[[#This Row],[Precio U. Costo]]*1.5</f>
        <v>1395.66</v>
      </c>
      <c r="R351" s="100" t="e">
        <f>VLOOKUP(Tabla1[[#This Row],[Item]],Tabla13[],6,)</f>
        <v>#N/A</v>
      </c>
      <c r="S351" s="93" t="e">
        <f>Tabla1[[#This Row],[Cantidad en Existencia registradas]]-Tabla1[[#This Row],[Cantidad vendida
dd/mm/aaaa]]</f>
        <v>#N/A</v>
      </c>
      <c r="T351" s="93" t="e">
        <f>Tabla1[[#This Row],[Cantidad vendida
dd/mm/aaaa]]+#REF!</f>
        <v>#N/A</v>
      </c>
      <c r="U351" s="93" t="e">
        <f>Tabla1[[#This Row],[Existencia
dd/mm/aaaa2]]+#REF!</f>
        <v>#N/A</v>
      </c>
    </row>
    <row r="352" spans="1:21" s="69" customFormat="1" ht="14.45" hidden="1" customHeight="1" x14ac:dyDescent="0.25">
      <c r="A352" s="99" t="s">
        <v>485</v>
      </c>
      <c r="B352" s="94" t="s">
        <v>1</v>
      </c>
      <c r="C352" s="94" t="s">
        <v>670</v>
      </c>
      <c r="D352" s="91" t="s">
        <v>32</v>
      </c>
      <c r="E352" s="232">
        <v>2</v>
      </c>
      <c r="F352" s="237">
        <v>86.88</v>
      </c>
      <c r="G352" s="92">
        <f>Tabla1[[#This Row],[Precio U. Costo]]*1.05</f>
        <v>91.224000000000004</v>
      </c>
      <c r="H352" s="92">
        <f>Tabla1[[#This Row],[Precio U. Costo]]*1.08</f>
        <v>93.830399999999997</v>
      </c>
      <c r="I352" s="92">
        <f>Tabla1[[#This Row],[Precio U. Costo]]*1.1</f>
        <v>95.567999999999998</v>
      </c>
      <c r="J352" s="92">
        <f>Tabla1[[#This Row],[Precio U. Costo]]*1.15</f>
        <v>99.911999999999992</v>
      </c>
      <c r="K352" s="92">
        <f>Tabla1[[#This Row],[Precio U. Costo]]*1.2</f>
        <v>104.25599999999999</v>
      </c>
      <c r="L352" s="92">
        <f>Tabla1[[#This Row],[Precio U. Costo]]*1.25</f>
        <v>108.6</v>
      </c>
      <c r="M352" s="92">
        <f>Tabla1[[#This Row],[Precio U. Costo]]*1.3</f>
        <v>112.944</v>
      </c>
      <c r="N352" s="92">
        <f>Tabla1[[#This Row],[Precio U. Costo]]*1.35</f>
        <v>117.288</v>
      </c>
      <c r="O352" s="92">
        <f>Tabla1[[#This Row],[Precio U. Costo]]*1.4</f>
        <v>121.63199999999999</v>
      </c>
      <c r="P352" s="92">
        <f>Tabla1[[#This Row],[Precio U. Costo]]*1.45</f>
        <v>125.97599999999998</v>
      </c>
      <c r="Q352" s="92">
        <f>Tabla1[[#This Row],[Precio U. Costo]]*1.5</f>
        <v>130.32</v>
      </c>
      <c r="R352" s="100" t="e">
        <f>VLOOKUP(Tabla1[[#This Row],[Item]],Tabla13[],6,)</f>
        <v>#N/A</v>
      </c>
      <c r="S352" s="93" t="e">
        <f>Tabla1[[#This Row],[Cantidad en Existencia registradas]]-Tabla1[[#This Row],[Cantidad vendida
dd/mm/aaaa]]</f>
        <v>#N/A</v>
      </c>
      <c r="T352" s="93" t="e">
        <f>Tabla1[[#This Row],[Cantidad vendida
dd/mm/aaaa]]+#REF!</f>
        <v>#N/A</v>
      </c>
      <c r="U352" s="93" t="e">
        <f>Tabla1[[#This Row],[Existencia
dd/mm/aaaa2]]+#REF!</f>
        <v>#N/A</v>
      </c>
    </row>
    <row r="353" spans="1:21" s="69" customFormat="1" ht="14.45" hidden="1" customHeight="1" x14ac:dyDescent="0.25">
      <c r="A353" s="99" t="s">
        <v>484</v>
      </c>
      <c r="B353" s="94" t="s">
        <v>1</v>
      </c>
      <c r="C353" s="94" t="s">
        <v>680</v>
      </c>
      <c r="D353" s="91" t="s">
        <v>32</v>
      </c>
      <c r="E353" s="241">
        <v>596</v>
      </c>
      <c r="F353" s="219">
        <v>3.99</v>
      </c>
      <c r="G353" s="92">
        <f>Tabla1[[#This Row],[Precio U. Costo]]*1.05</f>
        <v>4.1895000000000007</v>
      </c>
      <c r="H353" s="92">
        <f>Tabla1[[#This Row],[Precio U. Costo]]*1.08</f>
        <v>4.3092000000000006</v>
      </c>
      <c r="I353" s="92">
        <f>Tabla1[[#This Row],[Precio U. Costo]]*1.1</f>
        <v>4.3890000000000002</v>
      </c>
      <c r="J353" s="92">
        <f>Tabla1[[#This Row],[Precio U. Costo]]*1.15</f>
        <v>4.5884999999999998</v>
      </c>
      <c r="K353" s="92">
        <f>Tabla1[[#This Row],[Precio U. Costo]]*1.2</f>
        <v>4.7880000000000003</v>
      </c>
      <c r="L353" s="92">
        <f>Tabla1[[#This Row],[Precio U. Costo]]*1.25</f>
        <v>4.9875000000000007</v>
      </c>
      <c r="M353" s="92">
        <f>Tabla1[[#This Row],[Precio U. Costo]]*1.3</f>
        <v>5.1870000000000003</v>
      </c>
      <c r="N353" s="92">
        <f>Tabla1[[#This Row],[Precio U. Costo]]*1.35</f>
        <v>5.3865000000000007</v>
      </c>
      <c r="O353" s="92">
        <f>Tabla1[[#This Row],[Precio U. Costo]]*1.4</f>
        <v>5.5860000000000003</v>
      </c>
      <c r="P353" s="92">
        <f>Tabla1[[#This Row],[Precio U. Costo]]*1.45</f>
        <v>5.7854999999999999</v>
      </c>
      <c r="Q353" s="92">
        <f>Tabla1[[#This Row],[Precio U. Costo]]*1.5</f>
        <v>5.9850000000000003</v>
      </c>
      <c r="R353" s="100" t="e">
        <f>VLOOKUP(Tabla1[[#This Row],[Item]],Tabla13[],6,)</f>
        <v>#N/A</v>
      </c>
      <c r="S353" s="93" t="e">
        <f>Tabla1[[#This Row],[Cantidad en Existencia registradas]]-Tabla1[[#This Row],[Cantidad vendida
dd/mm/aaaa]]</f>
        <v>#N/A</v>
      </c>
      <c r="T353" s="93" t="e">
        <f>Tabla1[[#This Row],[Cantidad vendida
dd/mm/aaaa]]+#REF!</f>
        <v>#N/A</v>
      </c>
      <c r="U353" s="93" t="e">
        <f>Tabla1[[#This Row],[Existencia
dd/mm/aaaa2]]+#REF!</f>
        <v>#N/A</v>
      </c>
    </row>
    <row r="354" spans="1:21" s="69" customFormat="1" ht="14.45" hidden="1" customHeight="1" x14ac:dyDescent="0.25">
      <c r="A354" s="99" t="s">
        <v>483</v>
      </c>
      <c r="B354" s="94" t="s">
        <v>1</v>
      </c>
      <c r="C354" s="91" t="s">
        <v>684</v>
      </c>
      <c r="D354" s="91" t="s">
        <v>32</v>
      </c>
      <c r="E354" s="241">
        <v>3</v>
      </c>
      <c r="F354" s="219">
        <v>57.91</v>
      </c>
      <c r="G354" s="92">
        <f>Tabla1[[#This Row],[Precio U. Costo]]*1.05</f>
        <v>60.805500000000002</v>
      </c>
      <c r="H354" s="92">
        <f>Tabla1[[#This Row],[Precio U. Costo]]*1.08</f>
        <v>62.5428</v>
      </c>
      <c r="I354" s="92">
        <f>Tabla1[[#This Row],[Precio U. Costo]]*1.1</f>
        <v>63.701000000000001</v>
      </c>
      <c r="J354" s="92">
        <f>Tabla1[[#This Row],[Precio U. Costo]]*1.15</f>
        <v>66.596499999999992</v>
      </c>
      <c r="K354" s="92">
        <f>Tabla1[[#This Row],[Precio U. Costo]]*1.2</f>
        <v>69.49199999999999</v>
      </c>
      <c r="L354" s="92">
        <f>Tabla1[[#This Row],[Precio U. Costo]]*1.25</f>
        <v>72.387499999999989</v>
      </c>
      <c r="M354" s="92">
        <f>Tabla1[[#This Row],[Precio U. Costo]]*1.3</f>
        <v>75.283000000000001</v>
      </c>
      <c r="N354" s="92">
        <f>Tabla1[[#This Row],[Precio U. Costo]]*1.35</f>
        <v>78.1785</v>
      </c>
      <c r="O354" s="92">
        <f>Tabla1[[#This Row],[Precio U. Costo]]*1.4</f>
        <v>81.073999999999984</v>
      </c>
      <c r="P354" s="92">
        <f>Tabla1[[#This Row],[Precio U. Costo]]*1.45</f>
        <v>83.969499999999996</v>
      </c>
      <c r="Q354" s="92">
        <f>Tabla1[[#This Row],[Precio U. Costo]]*1.5</f>
        <v>86.864999999999995</v>
      </c>
      <c r="R354" s="100" t="e">
        <f>VLOOKUP(Tabla1[[#This Row],[Item]],Tabla13[],6,)</f>
        <v>#N/A</v>
      </c>
      <c r="S354" s="93" t="e">
        <f>Tabla1[[#This Row],[Cantidad en Existencia registradas]]-Tabla1[[#This Row],[Cantidad vendida
dd/mm/aaaa]]</f>
        <v>#N/A</v>
      </c>
      <c r="T354" s="93" t="e">
        <f>Tabla1[[#This Row],[Cantidad vendida
dd/mm/aaaa]]+#REF!</f>
        <v>#N/A</v>
      </c>
      <c r="U354" s="93" t="e">
        <f>Tabla1[[#This Row],[Existencia
dd/mm/aaaa2]]+#REF!</f>
        <v>#N/A</v>
      </c>
    </row>
    <row r="355" spans="1:21" s="69" customFormat="1" ht="14.45" hidden="1" customHeight="1" x14ac:dyDescent="0.25">
      <c r="A355" s="99" t="s">
        <v>552</v>
      </c>
      <c r="B355" s="94" t="s">
        <v>311</v>
      </c>
      <c r="C355" s="91" t="s">
        <v>894</v>
      </c>
      <c r="D355" s="91" t="s">
        <v>32</v>
      </c>
      <c r="E355" s="212">
        <v>0</v>
      </c>
      <c r="F355" s="161">
        <f>341.17*1.4</f>
        <v>477.63799999999998</v>
      </c>
      <c r="G355" s="92">
        <f>Tabla1[[#This Row],[Precio U. Costo]]*1.05</f>
        <v>501.51990000000001</v>
      </c>
      <c r="H355" s="92">
        <f>Tabla1[[#This Row],[Precio U. Costo]]*1.08</f>
        <v>515.84904000000006</v>
      </c>
      <c r="I355" s="92">
        <f>Tabla1[[#This Row],[Precio U. Costo]]*1.1</f>
        <v>525.40179999999998</v>
      </c>
      <c r="J355" s="92">
        <f>Tabla1[[#This Row],[Precio U. Costo]]*1.15</f>
        <v>549.28369999999995</v>
      </c>
      <c r="K355" s="92">
        <f>Tabla1[[#This Row],[Precio U. Costo]]*1.2</f>
        <v>573.16559999999993</v>
      </c>
      <c r="L355" s="92">
        <f>Tabla1[[#This Row],[Precio U. Costo]]*1.25</f>
        <v>597.04750000000001</v>
      </c>
      <c r="M355" s="92">
        <f>Tabla1[[#This Row],[Precio U. Costo]]*1.3</f>
        <v>620.92939999999999</v>
      </c>
      <c r="N355" s="92">
        <f>Tabla1[[#This Row],[Precio U. Costo]]*1.35</f>
        <v>644.81129999999996</v>
      </c>
      <c r="O355" s="92">
        <f>Tabla1[[#This Row],[Precio U. Costo]]*1.4</f>
        <v>668.69319999999993</v>
      </c>
      <c r="P355" s="92">
        <f>Tabla1[[#This Row],[Precio U. Costo]]*1.45</f>
        <v>692.57509999999991</v>
      </c>
      <c r="Q355" s="92">
        <f>Tabla1[[#This Row],[Precio U. Costo]]*1.5</f>
        <v>716.45699999999999</v>
      </c>
      <c r="R355" s="100" t="e">
        <f>VLOOKUP(Tabla1[[#This Row],[Item]],Tabla13[],6,)</f>
        <v>#N/A</v>
      </c>
      <c r="S355" s="93" t="e">
        <f>Tabla1[[#This Row],[Cantidad en Existencia registradas]]-Tabla1[[#This Row],[Cantidad vendida
dd/mm/aaaa]]</f>
        <v>#N/A</v>
      </c>
      <c r="T355" s="93" t="e">
        <f>Tabla1[[#This Row],[Cantidad vendida
dd/mm/aaaa]]+#REF!</f>
        <v>#N/A</v>
      </c>
      <c r="U355" s="93" t="e">
        <f>Tabla1[[#This Row],[Existencia
dd/mm/aaaa2]]+#REF!</f>
        <v>#N/A</v>
      </c>
    </row>
    <row r="356" spans="1:21" s="69" customFormat="1" ht="14.45" hidden="1" customHeight="1" x14ac:dyDescent="0.25">
      <c r="A356" s="99" t="s">
        <v>482</v>
      </c>
      <c r="B356" s="94" t="s">
        <v>1</v>
      </c>
      <c r="C356" s="94" t="s">
        <v>673</v>
      </c>
      <c r="D356" s="91" t="s">
        <v>32</v>
      </c>
      <c r="E356" s="241">
        <v>0</v>
      </c>
      <c r="F356" s="237">
        <v>19.02</v>
      </c>
      <c r="G356" s="92">
        <f>Tabla1[[#This Row],[Precio U. Costo]]*1.05</f>
        <v>19.971</v>
      </c>
      <c r="H356" s="92">
        <f>Tabla1[[#This Row],[Precio U. Costo]]*1.08</f>
        <v>20.541600000000003</v>
      </c>
      <c r="I356" s="92">
        <f>Tabla1[[#This Row],[Precio U. Costo]]*1.1</f>
        <v>20.922000000000001</v>
      </c>
      <c r="J356" s="92">
        <f>Tabla1[[#This Row],[Precio U. Costo]]*1.15</f>
        <v>21.872999999999998</v>
      </c>
      <c r="K356" s="92">
        <f>Tabla1[[#This Row],[Precio U. Costo]]*1.2</f>
        <v>22.823999999999998</v>
      </c>
      <c r="L356" s="92">
        <f>Tabla1[[#This Row],[Precio U. Costo]]*1.25</f>
        <v>23.774999999999999</v>
      </c>
      <c r="M356" s="92">
        <f>Tabla1[[#This Row],[Precio U. Costo]]*1.3</f>
        <v>24.725999999999999</v>
      </c>
      <c r="N356" s="92">
        <f>Tabla1[[#This Row],[Precio U. Costo]]*1.35</f>
        <v>25.677</v>
      </c>
      <c r="O356" s="92">
        <f>Tabla1[[#This Row],[Precio U. Costo]]*1.4</f>
        <v>26.627999999999997</v>
      </c>
      <c r="P356" s="92">
        <f>Tabla1[[#This Row],[Precio U. Costo]]*1.45</f>
        <v>27.578999999999997</v>
      </c>
      <c r="Q356" s="92">
        <f>Tabla1[[#This Row],[Precio U. Costo]]*1.5</f>
        <v>28.53</v>
      </c>
      <c r="R356" s="100" t="e">
        <f>VLOOKUP(Tabla1[[#This Row],[Item]],Tabla13[],6,)</f>
        <v>#N/A</v>
      </c>
      <c r="S356" s="93" t="e">
        <f>Tabla1[[#This Row],[Cantidad en Existencia registradas]]-Tabla1[[#This Row],[Cantidad vendida
dd/mm/aaaa]]</f>
        <v>#N/A</v>
      </c>
      <c r="T356" s="93" t="e">
        <f>Tabla1[[#This Row],[Cantidad vendida
dd/mm/aaaa]]+#REF!</f>
        <v>#N/A</v>
      </c>
      <c r="U356" s="93" t="e">
        <f>Tabla1[[#This Row],[Existencia
dd/mm/aaaa2]]+#REF!</f>
        <v>#N/A</v>
      </c>
    </row>
    <row r="357" spans="1:21" s="69" customFormat="1" ht="14.45" hidden="1" customHeight="1" x14ac:dyDescent="0.25">
      <c r="A357" s="99"/>
      <c r="B357" s="94" t="s">
        <v>1</v>
      </c>
      <c r="C357" s="94" t="s">
        <v>1016</v>
      </c>
      <c r="D357" s="91" t="s">
        <v>32</v>
      </c>
      <c r="E357" s="222">
        <v>1</v>
      </c>
      <c r="F357" s="219">
        <v>111.7</v>
      </c>
      <c r="G357" s="92">
        <f>Tabla1[[#This Row],[Precio U. Costo]]*1.05</f>
        <v>117.28500000000001</v>
      </c>
      <c r="H357" s="92">
        <f>Tabla1[[#This Row],[Precio U. Costo]]*1.08</f>
        <v>120.63600000000001</v>
      </c>
      <c r="I357" s="92">
        <f>Tabla1[[#This Row],[Precio U. Costo]]*1.1</f>
        <v>122.87000000000002</v>
      </c>
      <c r="J357" s="92">
        <f>Tabla1[[#This Row],[Precio U. Costo]]*1.15</f>
        <v>128.45499999999998</v>
      </c>
      <c r="K357" s="92">
        <f>Tabla1[[#This Row],[Precio U. Costo]]*1.2</f>
        <v>134.04</v>
      </c>
      <c r="L357" s="92">
        <f>Tabla1[[#This Row],[Precio U. Costo]]*1.25</f>
        <v>139.625</v>
      </c>
      <c r="M357" s="92">
        <f>Tabla1[[#This Row],[Precio U. Costo]]*1.3</f>
        <v>145.21</v>
      </c>
      <c r="N357" s="92">
        <f>Tabla1[[#This Row],[Precio U. Costo]]*1.35</f>
        <v>150.79500000000002</v>
      </c>
      <c r="O357" s="92">
        <f>Tabla1[[#This Row],[Precio U. Costo]]*1.4</f>
        <v>156.38</v>
      </c>
      <c r="P357" s="92">
        <f>Tabla1[[#This Row],[Precio U. Costo]]*1.45</f>
        <v>161.965</v>
      </c>
      <c r="Q357" s="92">
        <f>Tabla1[[#This Row],[Precio U. Costo]]*1.5</f>
        <v>167.55</v>
      </c>
      <c r="R357" s="100" t="e">
        <f>VLOOKUP(Tabla1[[#This Row],[Item]],Tabla13[],6,)</f>
        <v>#N/A</v>
      </c>
      <c r="S357" s="93" t="e">
        <f>Tabla1[[#This Row],[Cantidad en Existencia registradas]]-Tabla1[[#This Row],[Cantidad vendida
dd/mm/aaaa]]</f>
        <v>#N/A</v>
      </c>
      <c r="T357" s="93" t="e">
        <f>Tabla1[[#This Row],[Cantidad vendida
dd/mm/aaaa]]+#REF!</f>
        <v>#N/A</v>
      </c>
      <c r="U357" s="93" t="e">
        <f>Tabla1[[#This Row],[Existencia
dd/mm/aaaa2]]+#REF!</f>
        <v>#N/A</v>
      </c>
    </row>
    <row r="358" spans="1:21" s="69" customFormat="1" ht="14.45" hidden="1" customHeight="1" x14ac:dyDescent="0.25">
      <c r="A358" s="99" t="s">
        <v>555</v>
      </c>
      <c r="B358" s="94" t="s">
        <v>311</v>
      </c>
      <c r="C358" s="94" t="s">
        <v>288</v>
      </c>
      <c r="D358" s="91" t="s">
        <v>32</v>
      </c>
      <c r="E358" s="212">
        <v>4</v>
      </c>
      <c r="F358" s="161">
        <f>230.94*1.6</f>
        <v>369.50400000000002</v>
      </c>
      <c r="G358" s="92">
        <f>Tabla1[[#This Row],[Precio U. Costo]]*1.05</f>
        <v>387.97920000000005</v>
      </c>
      <c r="H358" s="92">
        <f>Tabla1[[#This Row],[Precio U. Costo]]*1.08</f>
        <v>399.06432000000007</v>
      </c>
      <c r="I358" s="92">
        <f>Tabla1[[#This Row],[Precio U. Costo]]*1.1</f>
        <v>406.45440000000008</v>
      </c>
      <c r="J358" s="92">
        <f>Tabla1[[#This Row],[Precio U. Costo]]*1.15</f>
        <v>424.92959999999999</v>
      </c>
      <c r="K358" s="92">
        <f>Tabla1[[#This Row],[Precio U. Costo]]*1.2</f>
        <v>443.40480000000002</v>
      </c>
      <c r="L358" s="92">
        <f>Tabla1[[#This Row],[Precio U. Costo]]*1.25</f>
        <v>461.88</v>
      </c>
      <c r="M358" s="92">
        <f>Tabla1[[#This Row],[Precio U. Costo]]*1.3</f>
        <v>480.35520000000002</v>
      </c>
      <c r="N358" s="92">
        <f>Tabla1[[#This Row],[Precio U. Costo]]*1.35</f>
        <v>498.83040000000005</v>
      </c>
      <c r="O358" s="92">
        <f>Tabla1[[#This Row],[Precio U. Costo]]*1.4</f>
        <v>517.30560000000003</v>
      </c>
      <c r="P358" s="92">
        <f>Tabla1[[#This Row],[Precio U. Costo]]*1.45</f>
        <v>535.7808</v>
      </c>
      <c r="Q358" s="92">
        <f>Tabla1[[#This Row],[Precio U. Costo]]*1.5</f>
        <v>554.25600000000009</v>
      </c>
      <c r="R358" s="100" t="e">
        <f>VLOOKUP(Tabla1[[#This Row],[Item]],Tabla13[],6,)</f>
        <v>#N/A</v>
      </c>
      <c r="S358" s="93" t="e">
        <f>Tabla1[[#This Row],[Cantidad en Existencia registradas]]-Tabla1[[#This Row],[Cantidad vendida
dd/mm/aaaa]]</f>
        <v>#N/A</v>
      </c>
      <c r="T358" s="93" t="e">
        <f>Tabla1[[#This Row],[Cantidad vendida
dd/mm/aaaa]]+#REF!</f>
        <v>#N/A</v>
      </c>
      <c r="U358" s="93" t="e">
        <f>Tabla1[[#This Row],[Existencia
dd/mm/aaaa2]]+#REF!</f>
        <v>#N/A</v>
      </c>
    </row>
    <row r="359" spans="1:21" s="69" customFormat="1" ht="14.45" hidden="1" customHeight="1" x14ac:dyDescent="0.25">
      <c r="A359" s="99" t="s">
        <v>481</v>
      </c>
      <c r="B359" s="94" t="s">
        <v>1</v>
      </c>
      <c r="C359" s="94" t="s">
        <v>682</v>
      </c>
      <c r="D359" s="91" t="s">
        <v>32</v>
      </c>
      <c r="E359" s="212">
        <v>0</v>
      </c>
      <c r="F359" s="219">
        <v>4.5999999999999996</v>
      </c>
      <c r="G359" s="92">
        <f>Tabla1[[#This Row],[Precio U. Costo]]*1.05</f>
        <v>4.83</v>
      </c>
      <c r="H359" s="92">
        <f>Tabla1[[#This Row],[Precio U. Costo]]*1.08</f>
        <v>4.968</v>
      </c>
      <c r="I359" s="92">
        <f>Tabla1[[#This Row],[Precio U. Costo]]*1.1</f>
        <v>5.0599999999999996</v>
      </c>
      <c r="J359" s="92">
        <f>Tabla1[[#This Row],[Precio U. Costo]]*1.15</f>
        <v>5.2899999999999991</v>
      </c>
      <c r="K359" s="92">
        <f>Tabla1[[#This Row],[Precio U. Costo]]*1.2</f>
        <v>5.52</v>
      </c>
      <c r="L359" s="92">
        <f>Tabla1[[#This Row],[Precio U. Costo]]*1.25</f>
        <v>5.75</v>
      </c>
      <c r="M359" s="92">
        <f>Tabla1[[#This Row],[Precio U. Costo]]*1.3</f>
        <v>5.9799999999999995</v>
      </c>
      <c r="N359" s="92">
        <f>Tabla1[[#This Row],[Precio U. Costo]]*1.35</f>
        <v>6.21</v>
      </c>
      <c r="O359" s="92">
        <f>Tabla1[[#This Row],[Precio U. Costo]]*1.4</f>
        <v>6.4399999999999995</v>
      </c>
      <c r="P359" s="92">
        <f>Tabla1[[#This Row],[Precio U. Costo]]*1.45</f>
        <v>6.669999999999999</v>
      </c>
      <c r="Q359" s="92">
        <f>Tabla1[[#This Row],[Precio U. Costo]]*1.5</f>
        <v>6.8999999999999995</v>
      </c>
      <c r="R359" s="100" t="e">
        <f>VLOOKUP(Tabla1[[#This Row],[Item]],Tabla13[],6,)</f>
        <v>#N/A</v>
      </c>
      <c r="S359" s="93" t="e">
        <f>Tabla1[[#This Row],[Cantidad en Existencia registradas]]-Tabla1[[#This Row],[Cantidad vendida
dd/mm/aaaa]]</f>
        <v>#N/A</v>
      </c>
      <c r="T359" s="93" t="e">
        <f>Tabla1[[#This Row],[Cantidad vendida
dd/mm/aaaa]]+#REF!</f>
        <v>#N/A</v>
      </c>
      <c r="U359" s="93" t="e">
        <f>Tabla1[[#This Row],[Existencia
dd/mm/aaaa2]]+#REF!</f>
        <v>#N/A</v>
      </c>
    </row>
    <row r="360" spans="1:21" s="69" customFormat="1" ht="14.45" hidden="1" customHeight="1" x14ac:dyDescent="0.25">
      <c r="A360" s="99" t="s">
        <v>480</v>
      </c>
      <c r="B360" s="94" t="s">
        <v>1</v>
      </c>
      <c r="C360" s="91" t="s">
        <v>678</v>
      </c>
      <c r="D360" s="91" t="s">
        <v>32</v>
      </c>
      <c r="E360" s="232">
        <v>0</v>
      </c>
      <c r="F360" s="219">
        <v>8.1300000000000008</v>
      </c>
      <c r="G360" s="92">
        <f>Tabla1[[#This Row],[Precio U. Costo]]*1.05</f>
        <v>8.536500000000002</v>
      </c>
      <c r="H360" s="92">
        <f>Tabla1[[#This Row],[Precio U. Costo]]*1.08</f>
        <v>8.780400000000002</v>
      </c>
      <c r="I360" s="92">
        <f>Tabla1[[#This Row],[Precio U. Costo]]*1.1</f>
        <v>8.9430000000000014</v>
      </c>
      <c r="J360" s="92">
        <f>Tabla1[[#This Row],[Precio U. Costo]]*1.15</f>
        <v>9.3495000000000008</v>
      </c>
      <c r="K360" s="92">
        <f>Tabla1[[#This Row],[Precio U. Costo]]*1.2</f>
        <v>9.7560000000000002</v>
      </c>
      <c r="L360" s="92">
        <f>Tabla1[[#This Row],[Precio U. Costo]]*1.25</f>
        <v>10.162500000000001</v>
      </c>
      <c r="M360" s="92">
        <f>Tabla1[[#This Row],[Precio U. Costo]]*1.3</f>
        <v>10.569000000000001</v>
      </c>
      <c r="N360" s="92">
        <f>Tabla1[[#This Row],[Precio U. Costo]]*1.35</f>
        <v>10.975500000000002</v>
      </c>
      <c r="O360" s="92">
        <f>Tabla1[[#This Row],[Precio U. Costo]]*1.4</f>
        <v>11.382</v>
      </c>
      <c r="P360" s="92">
        <f>Tabla1[[#This Row],[Precio U. Costo]]*1.45</f>
        <v>11.788500000000001</v>
      </c>
      <c r="Q360" s="92">
        <f>Tabla1[[#This Row],[Precio U. Costo]]*1.5</f>
        <v>12.195</v>
      </c>
      <c r="R360" s="100" t="e">
        <f>VLOOKUP(Tabla1[[#This Row],[Item]],Tabla13[],6,)</f>
        <v>#N/A</v>
      </c>
      <c r="S360" s="93" t="e">
        <f>Tabla1[[#This Row],[Cantidad en Existencia registradas]]-Tabla1[[#This Row],[Cantidad vendida
dd/mm/aaaa]]</f>
        <v>#N/A</v>
      </c>
      <c r="T360" s="93" t="e">
        <f>Tabla1[[#This Row],[Cantidad vendida
dd/mm/aaaa]]+#REF!</f>
        <v>#N/A</v>
      </c>
      <c r="U360" s="93" t="e">
        <f>Tabla1[[#This Row],[Existencia
dd/mm/aaaa2]]+#REF!</f>
        <v>#N/A</v>
      </c>
    </row>
    <row r="361" spans="1:21" s="69" customFormat="1" ht="14.45" hidden="1" customHeight="1" x14ac:dyDescent="0.25">
      <c r="A361" s="99" t="s">
        <v>479</v>
      </c>
      <c r="B361" s="94" t="s">
        <v>1</v>
      </c>
      <c r="C361" s="94" t="s">
        <v>683</v>
      </c>
      <c r="D361" s="91" t="s">
        <v>32</v>
      </c>
      <c r="E361" s="241">
        <v>2</v>
      </c>
      <c r="F361" s="219">
        <v>14.58</v>
      </c>
      <c r="G361" s="92">
        <f>Tabla1[[#This Row],[Precio U. Costo]]*1.05</f>
        <v>15.309000000000001</v>
      </c>
      <c r="H361" s="92">
        <f>Tabla1[[#This Row],[Precio U. Costo]]*1.08</f>
        <v>15.746400000000001</v>
      </c>
      <c r="I361" s="92">
        <f>Tabla1[[#This Row],[Precio U. Costo]]*1.1</f>
        <v>16.038</v>
      </c>
      <c r="J361" s="92">
        <f>Tabla1[[#This Row],[Precio U. Costo]]*1.15</f>
        <v>16.766999999999999</v>
      </c>
      <c r="K361" s="92">
        <f>Tabla1[[#This Row],[Precio U. Costo]]*1.2</f>
        <v>17.495999999999999</v>
      </c>
      <c r="L361" s="92">
        <f>Tabla1[[#This Row],[Precio U. Costo]]*1.25</f>
        <v>18.225000000000001</v>
      </c>
      <c r="M361" s="92">
        <f>Tabla1[[#This Row],[Precio U. Costo]]*1.3</f>
        <v>18.954000000000001</v>
      </c>
      <c r="N361" s="92">
        <f>Tabla1[[#This Row],[Precio U. Costo]]*1.35</f>
        <v>19.683</v>
      </c>
      <c r="O361" s="92">
        <f>Tabla1[[#This Row],[Precio U. Costo]]*1.4</f>
        <v>20.411999999999999</v>
      </c>
      <c r="P361" s="92">
        <f>Tabla1[[#This Row],[Precio U. Costo]]*1.45</f>
        <v>21.140999999999998</v>
      </c>
      <c r="Q361" s="92">
        <f>Tabla1[[#This Row],[Precio U. Costo]]*1.5</f>
        <v>21.87</v>
      </c>
      <c r="R361" s="100" t="e">
        <f>VLOOKUP(Tabla1[[#This Row],[Item]],Tabla13[],6,)</f>
        <v>#N/A</v>
      </c>
      <c r="S361" s="93" t="e">
        <f>Tabla1[[#This Row],[Cantidad en Existencia registradas]]-Tabla1[[#This Row],[Cantidad vendida
dd/mm/aaaa]]</f>
        <v>#N/A</v>
      </c>
      <c r="T361" s="93" t="e">
        <f>Tabla1[[#This Row],[Cantidad vendida
dd/mm/aaaa]]+#REF!</f>
        <v>#N/A</v>
      </c>
      <c r="U361" s="93" t="e">
        <f>Tabla1[[#This Row],[Existencia
dd/mm/aaaa2]]+#REF!</f>
        <v>#N/A</v>
      </c>
    </row>
    <row r="362" spans="1:21" s="69" customFormat="1" ht="14.45" hidden="1" customHeight="1" x14ac:dyDescent="0.25">
      <c r="A362" s="99" t="s">
        <v>478</v>
      </c>
      <c r="B362" s="94" t="s">
        <v>1</v>
      </c>
      <c r="C362" s="94" t="s">
        <v>675</v>
      </c>
      <c r="D362" s="91" t="s">
        <v>32</v>
      </c>
      <c r="E362" s="241">
        <v>33</v>
      </c>
      <c r="F362" s="219">
        <v>16.12</v>
      </c>
      <c r="G362" s="92">
        <f>Tabla1[[#This Row],[Precio U. Costo]]*1.05</f>
        <v>16.926000000000002</v>
      </c>
      <c r="H362" s="92">
        <f>Tabla1[[#This Row],[Precio U. Costo]]*1.08</f>
        <v>17.409600000000001</v>
      </c>
      <c r="I362" s="92">
        <f>Tabla1[[#This Row],[Precio U. Costo]]*1.1</f>
        <v>17.732000000000003</v>
      </c>
      <c r="J362" s="92">
        <f>Tabla1[[#This Row],[Precio U. Costo]]*1.15</f>
        <v>18.538</v>
      </c>
      <c r="K362" s="92">
        <f>Tabla1[[#This Row],[Precio U. Costo]]*1.2</f>
        <v>19.344000000000001</v>
      </c>
      <c r="L362" s="92">
        <f>Tabla1[[#This Row],[Precio U. Costo]]*1.25</f>
        <v>20.150000000000002</v>
      </c>
      <c r="M362" s="92">
        <f>Tabla1[[#This Row],[Precio U. Costo]]*1.3</f>
        <v>20.956000000000003</v>
      </c>
      <c r="N362" s="92">
        <f>Tabla1[[#This Row],[Precio U. Costo]]*1.35</f>
        <v>21.762000000000004</v>
      </c>
      <c r="O362" s="92">
        <f>Tabla1[[#This Row],[Precio U. Costo]]*1.4</f>
        <v>22.568000000000001</v>
      </c>
      <c r="P362" s="92">
        <f>Tabla1[[#This Row],[Precio U. Costo]]*1.45</f>
        <v>23.374000000000002</v>
      </c>
      <c r="Q362" s="92">
        <f>Tabla1[[#This Row],[Precio U. Costo]]*1.5</f>
        <v>24.18</v>
      </c>
      <c r="R362" s="100" t="e">
        <f>VLOOKUP(Tabla1[[#This Row],[Item]],Tabla13[],6,)</f>
        <v>#N/A</v>
      </c>
      <c r="S362" s="93" t="e">
        <f>Tabla1[[#This Row],[Cantidad en Existencia registradas]]-Tabla1[[#This Row],[Cantidad vendida
dd/mm/aaaa]]</f>
        <v>#N/A</v>
      </c>
      <c r="T362" s="93" t="e">
        <f>Tabla1[[#This Row],[Cantidad vendida
dd/mm/aaaa]]+#REF!</f>
        <v>#N/A</v>
      </c>
      <c r="U362" s="93" t="e">
        <f>Tabla1[[#This Row],[Existencia
dd/mm/aaaa2]]+#REF!</f>
        <v>#N/A</v>
      </c>
    </row>
    <row r="363" spans="1:21" s="69" customFormat="1" ht="14.45" hidden="1" customHeight="1" x14ac:dyDescent="0.25">
      <c r="A363" s="99" t="s">
        <v>477</v>
      </c>
      <c r="B363" s="94" t="s">
        <v>1</v>
      </c>
      <c r="C363" s="94" t="s">
        <v>706</v>
      </c>
      <c r="D363" s="91" t="s">
        <v>32</v>
      </c>
      <c r="E363" s="223">
        <v>5</v>
      </c>
      <c r="F363" s="161">
        <f>543*1.3</f>
        <v>705.9</v>
      </c>
      <c r="G363" s="92">
        <f>Tabla1[[#This Row],[Precio U. Costo]]*1.05</f>
        <v>741.19500000000005</v>
      </c>
      <c r="H363" s="92">
        <f>Tabla1[[#This Row],[Precio U. Costo]]*1.08</f>
        <v>762.37200000000007</v>
      </c>
      <c r="I363" s="92">
        <f>Tabla1[[#This Row],[Precio U. Costo]]*1.1</f>
        <v>776.49</v>
      </c>
      <c r="J363" s="92">
        <f>Tabla1[[#This Row],[Precio U. Costo]]*1.15</f>
        <v>811.78499999999985</v>
      </c>
      <c r="K363" s="92">
        <f>Tabla1[[#This Row],[Precio U. Costo]]*1.2</f>
        <v>847.07999999999993</v>
      </c>
      <c r="L363" s="92">
        <f>Tabla1[[#This Row],[Precio U. Costo]]*1.25</f>
        <v>882.375</v>
      </c>
      <c r="M363" s="92">
        <f>Tabla1[[#This Row],[Precio U. Costo]]*1.3</f>
        <v>917.67</v>
      </c>
      <c r="N363" s="92">
        <f>Tabla1[[#This Row],[Precio U. Costo]]*1.35</f>
        <v>952.96500000000003</v>
      </c>
      <c r="O363" s="92">
        <f>Tabla1[[#This Row],[Precio U. Costo]]*1.4</f>
        <v>988.25999999999988</v>
      </c>
      <c r="P363" s="92">
        <f>Tabla1[[#This Row],[Precio U. Costo]]*1.45</f>
        <v>1023.5549999999999</v>
      </c>
      <c r="Q363" s="92">
        <f>Tabla1[[#This Row],[Precio U. Costo]]*1.5</f>
        <v>1058.8499999999999</v>
      </c>
      <c r="R363" s="100" t="e">
        <f>VLOOKUP(Tabla1[[#This Row],[Item]],Tabla13[],6,)</f>
        <v>#N/A</v>
      </c>
      <c r="S363" s="93" t="e">
        <f>Tabla1[[#This Row],[Cantidad en Existencia registradas]]-Tabla1[[#This Row],[Cantidad vendida
dd/mm/aaaa]]</f>
        <v>#N/A</v>
      </c>
      <c r="T363" s="93" t="e">
        <f>Tabla1[[#This Row],[Cantidad vendida
dd/mm/aaaa]]+#REF!</f>
        <v>#N/A</v>
      </c>
      <c r="U363" s="93" t="e">
        <f>Tabla1[[#This Row],[Existencia
dd/mm/aaaa2]]+#REF!</f>
        <v>#N/A</v>
      </c>
    </row>
    <row r="364" spans="1:21" s="69" customFormat="1" ht="14.45" hidden="1" customHeight="1" x14ac:dyDescent="0.25">
      <c r="A364" s="99" t="s">
        <v>551</v>
      </c>
      <c r="B364" s="94" t="s">
        <v>311</v>
      </c>
      <c r="C364" s="94" t="s">
        <v>895</v>
      </c>
      <c r="D364" s="91" t="s">
        <v>32</v>
      </c>
      <c r="E364" s="212">
        <v>2</v>
      </c>
      <c r="F364" s="127">
        <f>262*1.3</f>
        <v>340.6</v>
      </c>
      <c r="G364" s="92">
        <f>Tabla1[[#This Row],[Precio U. Costo]]*1.05</f>
        <v>357.63000000000005</v>
      </c>
      <c r="H364" s="92">
        <f>Tabla1[[#This Row],[Precio U. Costo]]*1.08</f>
        <v>367.84800000000007</v>
      </c>
      <c r="I364" s="92">
        <f>Tabla1[[#This Row],[Precio U. Costo]]*1.1</f>
        <v>374.66000000000008</v>
      </c>
      <c r="J364" s="92">
        <f>Tabla1[[#This Row],[Precio U. Costo]]*1.15</f>
        <v>391.69</v>
      </c>
      <c r="K364" s="92">
        <f>Tabla1[[#This Row],[Precio U. Costo]]*1.2</f>
        <v>408.72</v>
      </c>
      <c r="L364" s="92">
        <f>Tabla1[[#This Row],[Precio U. Costo]]*1.25</f>
        <v>425.75</v>
      </c>
      <c r="M364" s="92">
        <f>Tabla1[[#This Row],[Precio U. Costo]]*1.3</f>
        <v>442.78000000000003</v>
      </c>
      <c r="N364" s="92">
        <f>Tabla1[[#This Row],[Precio U. Costo]]*1.35</f>
        <v>459.81000000000006</v>
      </c>
      <c r="O364" s="92">
        <f>Tabla1[[#This Row],[Precio U. Costo]]*1.4</f>
        <v>476.84</v>
      </c>
      <c r="P364" s="92">
        <f>Tabla1[[#This Row],[Precio U. Costo]]*1.45</f>
        <v>493.87</v>
      </c>
      <c r="Q364" s="92">
        <f>Tabla1[[#This Row],[Precio U. Costo]]*1.5</f>
        <v>510.90000000000003</v>
      </c>
      <c r="R364" s="100" t="e">
        <f>VLOOKUP(Tabla1[[#This Row],[Item]],Tabla13[],6,)</f>
        <v>#N/A</v>
      </c>
      <c r="S364" s="93" t="e">
        <f>Tabla1[[#This Row],[Cantidad en Existencia registradas]]-Tabla1[[#This Row],[Cantidad vendida
dd/mm/aaaa]]</f>
        <v>#N/A</v>
      </c>
      <c r="T364" s="93" t="e">
        <f>Tabla1[[#This Row],[Cantidad vendida
dd/mm/aaaa]]+#REF!</f>
        <v>#N/A</v>
      </c>
      <c r="U364" s="93" t="e">
        <f>Tabla1[[#This Row],[Existencia
dd/mm/aaaa2]]+#REF!</f>
        <v>#N/A</v>
      </c>
    </row>
    <row r="365" spans="1:21" s="69" customFormat="1" ht="14.45" hidden="1" customHeight="1" x14ac:dyDescent="0.25">
      <c r="A365" s="99" t="s">
        <v>416</v>
      </c>
      <c r="B365" s="94" t="s">
        <v>315</v>
      </c>
      <c r="C365" s="91" t="s">
        <v>23</v>
      </c>
      <c r="D365" s="91" t="s">
        <v>32</v>
      </c>
      <c r="E365" s="212">
        <v>1</v>
      </c>
      <c r="F365" s="132">
        <f>242.21*1.4</f>
        <v>339.09399999999999</v>
      </c>
      <c r="G365" s="92">
        <f>Tabla1[[#This Row],[Precio U. Costo]]*1.05</f>
        <v>356.0487</v>
      </c>
      <c r="H365" s="92">
        <f>Tabla1[[#This Row],[Precio U. Costo]]*1.08</f>
        <v>366.22152</v>
      </c>
      <c r="I365" s="92">
        <f>Tabla1[[#This Row],[Precio U. Costo]]*1.1</f>
        <v>373.0034</v>
      </c>
      <c r="J365" s="92">
        <f>Tabla1[[#This Row],[Precio U. Costo]]*1.15</f>
        <v>389.95809999999994</v>
      </c>
      <c r="K365" s="92">
        <f>Tabla1[[#This Row],[Precio U. Costo]]*1.2</f>
        <v>406.9128</v>
      </c>
      <c r="L365" s="92">
        <f>Tabla1[[#This Row],[Precio U. Costo]]*1.25</f>
        <v>423.86750000000001</v>
      </c>
      <c r="M365" s="92">
        <f>Tabla1[[#This Row],[Precio U. Costo]]*1.3</f>
        <v>440.82220000000001</v>
      </c>
      <c r="N365" s="92">
        <f>Tabla1[[#This Row],[Precio U. Costo]]*1.35</f>
        <v>457.77690000000001</v>
      </c>
      <c r="O365" s="92">
        <f>Tabla1[[#This Row],[Precio U. Costo]]*1.4</f>
        <v>474.73159999999996</v>
      </c>
      <c r="P365" s="92">
        <f>Tabla1[[#This Row],[Precio U. Costo]]*1.45</f>
        <v>491.68629999999996</v>
      </c>
      <c r="Q365" s="92">
        <f>Tabla1[[#This Row],[Precio U. Costo]]*1.5</f>
        <v>508.64099999999996</v>
      </c>
      <c r="R365" s="100" t="e">
        <f>VLOOKUP(Tabla1[[#This Row],[Item]],Tabla13[],6,)</f>
        <v>#N/A</v>
      </c>
      <c r="S365" s="93" t="e">
        <f>Tabla1[[#This Row],[Cantidad en Existencia registradas]]-Tabla1[[#This Row],[Cantidad vendida
dd/mm/aaaa]]</f>
        <v>#N/A</v>
      </c>
      <c r="T365" s="93" t="e">
        <f>Tabla1[[#This Row],[Cantidad vendida
dd/mm/aaaa]]+#REF!</f>
        <v>#N/A</v>
      </c>
      <c r="U365" s="93" t="e">
        <f>Tabla1[[#This Row],[Existencia
dd/mm/aaaa2]]+#REF!</f>
        <v>#N/A</v>
      </c>
    </row>
    <row r="366" spans="1:21" s="69" customFormat="1" ht="14.45" hidden="1" customHeight="1" x14ac:dyDescent="0.25">
      <c r="A366" s="99"/>
      <c r="B366" s="94" t="s">
        <v>315</v>
      </c>
      <c r="C366" s="91" t="s">
        <v>868</v>
      </c>
      <c r="D366" s="91" t="s">
        <v>32</v>
      </c>
      <c r="E366" s="222">
        <v>48</v>
      </c>
      <c r="F366" s="132">
        <f>7.02*1.4</f>
        <v>9.8279999999999994</v>
      </c>
      <c r="G366" s="92">
        <f>Tabla1[[#This Row],[Precio U. Costo]]*1.05</f>
        <v>10.3194</v>
      </c>
      <c r="H366" s="92">
        <f>Tabla1[[#This Row],[Precio U. Costo]]*1.08</f>
        <v>10.614240000000001</v>
      </c>
      <c r="I366" s="92">
        <f>Tabla1[[#This Row],[Precio U. Costo]]*1.1</f>
        <v>10.8108</v>
      </c>
      <c r="J366" s="92">
        <f>Tabla1[[#This Row],[Precio U. Costo]]*1.15</f>
        <v>11.302199999999999</v>
      </c>
      <c r="K366" s="92">
        <f>Tabla1[[#This Row],[Precio U. Costo]]*1.2</f>
        <v>11.7936</v>
      </c>
      <c r="L366" s="92">
        <f>Tabla1[[#This Row],[Precio U. Costo]]*1.25</f>
        <v>12.285</v>
      </c>
      <c r="M366" s="92">
        <f>Tabla1[[#This Row],[Precio U. Costo]]*1.3</f>
        <v>12.776399999999999</v>
      </c>
      <c r="N366" s="92">
        <f>Tabla1[[#This Row],[Precio U. Costo]]*1.35</f>
        <v>13.267799999999999</v>
      </c>
      <c r="O366" s="92">
        <f>Tabla1[[#This Row],[Precio U. Costo]]*1.4</f>
        <v>13.759199999999998</v>
      </c>
      <c r="P366" s="92">
        <f>Tabla1[[#This Row],[Precio U. Costo]]*1.45</f>
        <v>14.250599999999999</v>
      </c>
      <c r="Q366" s="92">
        <f>Tabla1[[#This Row],[Precio U. Costo]]*1.5</f>
        <v>14.741999999999999</v>
      </c>
      <c r="R366" s="100" t="e">
        <f>VLOOKUP(Tabla1[[#This Row],[Item]],Tabla13[],6,)</f>
        <v>#N/A</v>
      </c>
      <c r="S366" s="93" t="e">
        <f>Tabla1[[#This Row],[Cantidad en Existencia registradas]]-Tabla1[[#This Row],[Cantidad vendida
dd/mm/aaaa]]</f>
        <v>#N/A</v>
      </c>
      <c r="T366" s="93" t="e">
        <f>Tabla1[[#This Row],[Cantidad vendida
dd/mm/aaaa]]+#REF!</f>
        <v>#N/A</v>
      </c>
      <c r="U366" s="93" t="e">
        <f>Tabla1[[#This Row],[Existencia
dd/mm/aaaa2]]+#REF!</f>
        <v>#N/A</v>
      </c>
    </row>
    <row r="367" spans="1:21" s="69" customFormat="1" ht="14.45" hidden="1" customHeight="1" x14ac:dyDescent="0.25">
      <c r="A367" s="195"/>
      <c r="B367" s="174" t="s">
        <v>315</v>
      </c>
      <c r="C367" s="196" t="s">
        <v>922</v>
      </c>
      <c r="D367" s="174" t="s">
        <v>32</v>
      </c>
      <c r="E367" s="213">
        <v>1</v>
      </c>
      <c r="F367" s="151"/>
      <c r="G367" s="152">
        <f>Tabla1[[#This Row],[Precio U. Costo]]*1.05</f>
        <v>0</v>
      </c>
      <c r="H367" s="152">
        <f>Tabla1[[#This Row],[Precio U. Costo]]*1.08</f>
        <v>0</v>
      </c>
      <c r="I367" s="152">
        <f>Tabla1[[#This Row],[Precio U. Costo]]*1.1</f>
        <v>0</v>
      </c>
      <c r="J367" s="152">
        <f>Tabla1[[#This Row],[Precio U. Costo]]*1.15</f>
        <v>0</v>
      </c>
      <c r="K367" s="152">
        <f>Tabla1[[#This Row],[Precio U. Costo]]*1.2</f>
        <v>0</v>
      </c>
      <c r="L367" s="152">
        <f>Tabla1[[#This Row],[Precio U. Costo]]*1.25</f>
        <v>0</v>
      </c>
      <c r="M367" s="150">
        <f>Tabla1[[#This Row],[Precio U. Costo]]*1.3</f>
        <v>0</v>
      </c>
      <c r="N367" s="150">
        <f>Tabla1[[#This Row],[Precio U. Costo]]*1.35</f>
        <v>0</v>
      </c>
      <c r="O367" s="150">
        <f>Tabla1[[#This Row],[Precio U. Costo]]*1.4</f>
        <v>0</v>
      </c>
      <c r="P367" s="152">
        <f>Tabla1[[#This Row],[Precio U. Costo]]*1.45</f>
        <v>0</v>
      </c>
      <c r="Q367" s="152">
        <f>Tabla1[[#This Row],[Precio U. Costo]]*1.5</f>
        <v>0</v>
      </c>
      <c r="R367" s="100" t="e">
        <f>VLOOKUP(Tabla1[[#This Row],[Item]],Tabla13[],6,)</f>
        <v>#N/A</v>
      </c>
      <c r="S367" s="140" t="e">
        <f>Tabla1[[#This Row],[Cantidad en Existencia registradas]]-Tabla1[[#This Row],[Cantidad vendida
dd/mm/aaaa]]</f>
        <v>#N/A</v>
      </c>
      <c r="T367" s="153" t="e">
        <f>Tabla1[[#This Row],[Cantidad vendida
dd/mm/aaaa]]+#REF!</f>
        <v>#N/A</v>
      </c>
      <c r="U367" s="153" t="e">
        <f>Tabla1[[#This Row],[Existencia
dd/mm/aaaa2]]+#REF!</f>
        <v>#N/A</v>
      </c>
    </row>
    <row r="368" spans="1:21" s="69" customFormat="1" ht="14.45" hidden="1" customHeight="1" x14ac:dyDescent="0.25">
      <c r="A368" s="189"/>
      <c r="B368" s="188" t="s">
        <v>315</v>
      </c>
      <c r="C368" s="190" t="s">
        <v>923</v>
      </c>
      <c r="D368" s="188" t="s">
        <v>32</v>
      </c>
      <c r="E368" s="213">
        <v>1</v>
      </c>
      <c r="F368" s="146"/>
      <c r="G368" s="147">
        <f>Tabla1[[#This Row],[Precio U. Costo]]*1.05</f>
        <v>0</v>
      </c>
      <c r="H368" s="147">
        <f>Tabla1[[#This Row],[Precio U. Costo]]*1.08</f>
        <v>0</v>
      </c>
      <c r="I368" s="147">
        <f>Tabla1[[#This Row],[Precio U. Costo]]*1.1</f>
        <v>0</v>
      </c>
      <c r="J368" s="147">
        <f>Tabla1[[#This Row],[Precio U. Costo]]*1.15</f>
        <v>0</v>
      </c>
      <c r="K368" s="147">
        <f>Tabla1[[#This Row],[Precio U. Costo]]*1.2</f>
        <v>0</v>
      </c>
      <c r="L368" s="147">
        <f>Tabla1[[#This Row],[Precio U. Costo]]*1.25</f>
        <v>0</v>
      </c>
      <c r="M368" s="145">
        <f>Tabla1[[#This Row],[Precio U. Costo]]*1.3</f>
        <v>0</v>
      </c>
      <c r="N368" s="145">
        <f>Tabla1[[#This Row],[Precio U. Costo]]*1.35</f>
        <v>0</v>
      </c>
      <c r="O368" s="145">
        <f>Tabla1[[#This Row],[Precio U. Costo]]*1.4</f>
        <v>0</v>
      </c>
      <c r="P368" s="147">
        <f>Tabla1[[#This Row],[Precio U. Costo]]*1.45</f>
        <v>0</v>
      </c>
      <c r="Q368" s="147">
        <f>Tabla1[[#This Row],[Precio U. Costo]]*1.5</f>
        <v>0</v>
      </c>
      <c r="R368" s="100" t="e">
        <f>VLOOKUP(Tabla1[[#This Row],[Item]],Tabla13[],6,)</f>
        <v>#N/A</v>
      </c>
      <c r="S368" s="140" t="e">
        <f>Tabla1[[#This Row],[Cantidad en Existencia registradas]]-Tabla1[[#This Row],[Cantidad vendida
dd/mm/aaaa]]</f>
        <v>#N/A</v>
      </c>
      <c r="T368" s="148" t="e">
        <f>Tabla1[[#This Row],[Cantidad vendida
dd/mm/aaaa]]+#REF!</f>
        <v>#N/A</v>
      </c>
      <c r="U368" s="148" t="e">
        <f>Tabla1[[#This Row],[Existencia
dd/mm/aaaa2]]+#REF!</f>
        <v>#N/A</v>
      </c>
    </row>
    <row r="369" spans="1:21" s="69" customFormat="1" ht="14.45" hidden="1" customHeight="1" x14ac:dyDescent="0.25">
      <c r="A369" s="141"/>
      <c r="B369" s="93" t="s">
        <v>315</v>
      </c>
      <c r="C369" s="154" t="s">
        <v>948</v>
      </c>
      <c r="D369" s="93" t="s">
        <v>32</v>
      </c>
      <c r="E369" s="213">
        <v>1</v>
      </c>
      <c r="F369" s="151"/>
      <c r="G369" s="207">
        <f>Tabla1[[#This Row],[Precio U. Costo]]*1.05</f>
        <v>0</v>
      </c>
      <c r="H369" s="207">
        <f>Tabla1[[#This Row],[Precio U. Costo]]*1.08</f>
        <v>0</v>
      </c>
      <c r="I369" s="207">
        <f>Tabla1[[#This Row],[Precio U. Costo]]*1.1</f>
        <v>0</v>
      </c>
      <c r="J369" s="207">
        <f>Tabla1[[#This Row],[Precio U. Costo]]*1.15</f>
        <v>0</v>
      </c>
      <c r="K369" s="207">
        <f>Tabla1[[#This Row],[Precio U. Costo]]*1.2</f>
        <v>0</v>
      </c>
      <c r="L369" s="207">
        <f>Tabla1[[#This Row],[Precio U. Costo]]*1.25</f>
        <v>0</v>
      </c>
      <c r="M369" s="150">
        <f>Tabla1[[#This Row],[Precio U. Costo]]*1.3</f>
        <v>0</v>
      </c>
      <c r="N369" s="150">
        <f>Tabla1[[#This Row],[Precio U. Costo]]*1.35</f>
        <v>0</v>
      </c>
      <c r="O369" s="150">
        <f>Tabla1[[#This Row],[Precio U. Costo]]*1.4</f>
        <v>0</v>
      </c>
      <c r="P369" s="207">
        <f>Tabla1[[#This Row],[Precio U. Costo]]*1.45</f>
        <v>0</v>
      </c>
      <c r="Q369" s="207">
        <f>Tabla1[[#This Row],[Precio U. Costo]]*1.5</f>
        <v>0</v>
      </c>
      <c r="R369" s="100" t="e">
        <f>VLOOKUP(Tabla1[[#This Row],[Item]],Tabla13[],6,)</f>
        <v>#N/A</v>
      </c>
      <c r="S369" s="140" t="e">
        <f>Tabla1[[#This Row],[Cantidad en Existencia registradas]]-Tabla1[[#This Row],[Cantidad vendida
dd/mm/aaaa]]</f>
        <v>#N/A</v>
      </c>
      <c r="T369" s="153" t="e">
        <f>Tabla1[[#This Row],[Cantidad vendida
dd/mm/aaaa]]+#REF!</f>
        <v>#N/A</v>
      </c>
      <c r="U369" s="153" t="e">
        <f>Tabla1[[#This Row],[Existencia
dd/mm/aaaa2]]+#REF!</f>
        <v>#N/A</v>
      </c>
    </row>
    <row r="370" spans="1:21" s="69" customFormat="1" ht="14.45" hidden="1" customHeight="1" x14ac:dyDescent="0.25">
      <c r="A370" s="99" t="s">
        <v>415</v>
      </c>
      <c r="B370" s="94" t="s">
        <v>315</v>
      </c>
      <c r="C370" s="91" t="s">
        <v>275</v>
      </c>
      <c r="D370" s="91" t="s">
        <v>32</v>
      </c>
      <c r="E370" s="212">
        <v>1</v>
      </c>
      <c r="F370" s="127">
        <v>816</v>
      </c>
      <c r="G370" s="92">
        <f>Tabla1[[#This Row],[Precio U. Costo]]*1.05</f>
        <v>856.80000000000007</v>
      </c>
      <c r="H370" s="92">
        <f>Tabla1[[#This Row],[Precio U. Costo]]*1.08</f>
        <v>881.28000000000009</v>
      </c>
      <c r="I370" s="92">
        <f>Tabla1[[#This Row],[Precio U. Costo]]*1.1</f>
        <v>897.6</v>
      </c>
      <c r="J370" s="92">
        <f>Tabla1[[#This Row],[Precio U. Costo]]*1.15</f>
        <v>938.4</v>
      </c>
      <c r="K370" s="92">
        <f>Tabla1[[#This Row],[Precio U. Costo]]*1.2</f>
        <v>979.19999999999993</v>
      </c>
      <c r="L370" s="92">
        <f>Tabla1[[#This Row],[Precio U. Costo]]*1.25</f>
        <v>1020</v>
      </c>
      <c r="M370" s="92">
        <f>Tabla1[[#This Row],[Precio U. Costo]]*1.3</f>
        <v>1060.8</v>
      </c>
      <c r="N370" s="92">
        <f>Tabla1[[#This Row],[Precio U. Costo]]*1.35</f>
        <v>1101.6000000000001</v>
      </c>
      <c r="O370" s="92">
        <f>Tabla1[[#This Row],[Precio U. Costo]]*1.4</f>
        <v>1142.3999999999999</v>
      </c>
      <c r="P370" s="92">
        <f>Tabla1[[#This Row],[Precio U. Costo]]*1.45</f>
        <v>1183.2</v>
      </c>
      <c r="Q370" s="92">
        <f>Tabla1[[#This Row],[Precio U. Costo]]*1.5</f>
        <v>1224</v>
      </c>
      <c r="R370" s="100" t="e">
        <f>VLOOKUP(Tabla1[[#This Row],[Item]],Tabla13[],6,)</f>
        <v>#N/A</v>
      </c>
      <c r="S370" s="93" t="e">
        <f>Tabla1[[#This Row],[Cantidad en Existencia registradas]]-Tabla1[[#This Row],[Cantidad vendida
dd/mm/aaaa]]</f>
        <v>#N/A</v>
      </c>
      <c r="T370" s="93" t="e">
        <f>Tabla1[[#This Row],[Cantidad vendida
dd/mm/aaaa]]+#REF!</f>
        <v>#N/A</v>
      </c>
      <c r="U370" s="93" t="e">
        <f>Tabla1[[#This Row],[Existencia
dd/mm/aaaa2]]+#REF!</f>
        <v>#N/A</v>
      </c>
    </row>
    <row r="371" spans="1:21" s="69" customFormat="1" ht="14.45" hidden="1" customHeight="1" x14ac:dyDescent="0.25">
      <c r="A371" s="99" t="s">
        <v>414</v>
      </c>
      <c r="B371" s="94" t="s">
        <v>315</v>
      </c>
      <c r="C371" s="91" t="s">
        <v>160</v>
      </c>
      <c r="D371" s="91" t="s">
        <v>32</v>
      </c>
      <c r="E371" s="212">
        <v>1</v>
      </c>
      <c r="F371" s="127">
        <f>873.84*1.35</f>
        <v>1179.6840000000002</v>
      </c>
      <c r="G371" s="92">
        <f>Tabla1[[#This Row],[Precio U. Costo]]*1.05</f>
        <v>1238.6682000000003</v>
      </c>
      <c r="H371" s="92">
        <f>Tabla1[[#This Row],[Precio U. Costo]]*1.08</f>
        <v>1274.0587200000002</v>
      </c>
      <c r="I371" s="92">
        <f>Tabla1[[#This Row],[Precio U. Costo]]*1.1</f>
        <v>1297.6524000000004</v>
      </c>
      <c r="J371" s="92">
        <f>Tabla1[[#This Row],[Precio U. Costo]]*1.15</f>
        <v>1356.6366</v>
      </c>
      <c r="K371" s="92">
        <f>Tabla1[[#This Row],[Precio U. Costo]]*1.2</f>
        <v>1415.6208000000001</v>
      </c>
      <c r="L371" s="92">
        <f>Tabla1[[#This Row],[Precio U. Costo]]*1.25</f>
        <v>1474.6050000000002</v>
      </c>
      <c r="M371" s="92">
        <f>Tabla1[[#This Row],[Precio U. Costo]]*1.3</f>
        <v>1533.5892000000003</v>
      </c>
      <c r="N371" s="92">
        <f>Tabla1[[#This Row],[Precio U. Costo]]*1.35</f>
        <v>1592.5734000000004</v>
      </c>
      <c r="O371" s="92">
        <f>Tabla1[[#This Row],[Precio U. Costo]]*1.4</f>
        <v>1651.5576000000001</v>
      </c>
      <c r="P371" s="92">
        <f>Tabla1[[#This Row],[Precio U. Costo]]*1.45</f>
        <v>1710.5418000000002</v>
      </c>
      <c r="Q371" s="92">
        <f>Tabla1[[#This Row],[Precio U. Costo]]*1.5</f>
        <v>1769.5260000000003</v>
      </c>
      <c r="R371" s="100" t="e">
        <f>VLOOKUP(Tabla1[[#This Row],[Item]],Tabla13[],6,)</f>
        <v>#N/A</v>
      </c>
      <c r="S371" s="93" t="e">
        <f>Tabla1[[#This Row],[Cantidad en Existencia registradas]]-Tabla1[[#This Row],[Cantidad vendida
dd/mm/aaaa]]</f>
        <v>#N/A</v>
      </c>
      <c r="T371" s="93" t="e">
        <f>Tabla1[[#This Row],[Cantidad vendida
dd/mm/aaaa]]+#REF!</f>
        <v>#N/A</v>
      </c>
      <c r="U371" s="93" t="e">
        <f>Tabla1[[#This Row],[Existencia
dd/mm/aaaa2]]+#REF!</f>
        <v>#N/A</v>
      </c>
    </row>
    <row r="372" spans="1:21" s="69" customFormat="1" ht="14.45" hidden="1" customHeight="1" x14ac:dyDescent="0.25">
      <c r="A372" s="99" t="s">
        <v>413</v>
      </c>
      <c r="B372" s="94" t="s">
        <v>315</v>
      </c>
      <c r="C372" s="91" t="s">
        <v>162</v>
      </c>
      <c r="D372" s="91" t="s">
        <v>32</v>
      </c>
      <c r="E372" s="222">
        <v>1</v>
      </c>
      <c r="F372" s="162">
        <f>717.82*1.1</f>
        <v>789.60200000000009</v>
      </c>
      <c r="G372" s="92">
        <f>Tabla1[[#This Row],[Precio U. Costo]]*1.05</f>
        <v>829.08210000000008</v>
      </c>
      <c r="H372" s="92">
        <f>Tabla1[[#This Row],[Precio U. Costo]]*1.08</f>
        <v>852.77016000000015</v>
      </c>
      <c r="I372" s="92">
        <f>Tabla1[[#This Row],[Precio U. Costo]]*1.1</f>
        <v>868.56220000000019</v>
      </c>
      <c r="J372" s="92">
        <f>Tabla1[[#This Row],[Precio U. Costo]]*1.15</f>
        <v>908.04230000000007</v>
      </c>
      <c r="K372" s="92">
        <f>Tabla1[[#This Row],[Precio U. Costo]]*1.2</f>
        <v>947.52240000000006</v>
      </c>
      <c r="L372" s="92">
        <f>Tabla1[[#This Row],[Precio U. Costo]]*1.25</f>
        <v>987.00250000000005</v>
      </c>
      <c r="M372" s="92">
        <f>Tabla1[[#This Row],[Precio U. Costo]]*1.3</f>
        <v>1026.4826</v>
      </c>
      <c r="N372" s="92">
        <f>Tabla1[[#This Row],[Precio U. Costo]]*1.35</f>
        <v>1065.9627000000003</v>
      </c>
      <c r="O372" s="92">
        <f>Tabla1[[#This Row],[Precio U. Costo]]*1.4</f>
        <v>1105.4428</v>
      </c>
      <c r="P372" s="92">
        <f>Tabla1[[#This Row],[Precio U. Costo]]*1.45</f>
        <v>1144.9229</v>
      </c>
      <c r="Q372" s="92">
        <f>Tabla1[[#This Row],[Precio U. Costo]]*1.5</f>
        <v>1184.4030000000002</v>
      </c>
      <c r="R372" s="100" t="e">
        <f>VLOOKUP(Tabla1[[#This Row],[Item]],Tabla13[],6,)</f>
        <v>#N/A</v>
      </c>
      <c r="S372" s="93" t="e">
        <f>Tabla1[[#This Row],[Cantidad en Existencia registradas]]-Tabla1[[#This Row],[Cantidad vendida
dd/mm/aaaa]]</f>
        <v>#N/A</v>
      </c>
      <c r="T372" s="93" t="e">
        <f>Tabla1[[#This Row],[Cantidad vendida
dd/mm/aaaa]]+#REF!</f>
        <v>#N/A</v>
      </c>
      <c r="U372" s="93" t="e">
        <f>Tabla1[[#This Row],[Existencia
dd/mm/aaaa2]]+#REF!</f>
        <v>#N/A</v>
      </c>
    </row>
    <row r="373" spans="1:21" s="69" customFormat="1" ht="14.45" hidden="1" customHeight="1" x14ac:dyDescent="0.25">
      <c r="A373" s="99" t="s">
        <v>411</v>
      </c>
      <c r="B373" s="94" t="s">
        <v>315</v>
      </c>
      <c r="C373" s="91" t="s">
        <v>1050</v>
      </c>
      <c r="D373" s="91" t="s">
        <v>32</v>
      </c>
      <c r="E373" s="241">
        <v>1</v>
      </c>
      <c r="F373" s="234">
        <v>2735.7</v>
      </c>
      <c r="G373" s="92">
        <f>Tabla1[[#This Row],[Precio U. Costo]]*1.05</f>
        <v>2872.4850000000001</v>
      </c>
      <c r="H373" s="92">
        <f>Tabla1[[#This Row],[Precio U. Costo]]*1.08</f>
        <v>2954.556</v>
      </c>
      <c r="I373" s="92">
        <f>Tabla1[[#This Row],[Precio U. Costo]]*1.1</f>
        <v>3009.27</v>
      </c>
      <c r="J373" s="92">
        <f>Tabla1[[#This Row],[Precio U. Costo]]*1.15</f>
        <v>3146.0549999999994</v>
      </c>
      <c r="K373" s="92">
        <f>Tabla1[[#This Row],[Precio U. Costo]]*1.2</f>
        <v>3282.8399999999997</v>
      </c>
      <c r="L373" s="92">
        <f>Tabla1[[#This Row],[Precio U. Costo]]*1.25</f>
        <v>3419.625</v>
      </c>
      <c r="M373" s="92">
        <f>Tabla1[[#This Row],[Precio U. Costo]]*1.3</f>
        <v>3556.41</v>
      </c>
      <c r="N373" s="92">
        <f>Tabla1[[#This Row],[Precio U. Costo]]*1.35</f>
        <v>3693.1950000000002</v>
      </c>
      <c r="O373" s="92">
        <f>Tabla1[[#This Row],[Precio U. Costo]]*1.4</f>
        <v>3829.9799999999996</v>
      </c>
      <c r="P373" s="92">
        <f>Tabla1[[#This Row],[Precio U. Costo]]*1.45</f>
        <v>3966.7649999999994</v>
      </c>
      <c r="Q373" s="92">
        <f>Tabla1[[#This Row],[Precio U. Costo]]*1.5</f>
        <v>4103.5499999999993</v>
      </c>
      <c r="R373" s="100" t="e">
        <f>VLOOKUP(Tabla1[[#This Row],[Item]],Tabla13[],6,)</f>
        <v>#N/A</v>
      </c>
      <c r="S373" s="93" t="e">
        <f>Tabla1[[#This Row],[Cantidad en Existencia registradas]]-Tabla1[[#This Row],[Cantidad vendida
dd/mm/aaaa]]</f>
        <v>#N/A</v>
      </c>
      <c r="T373" s="93" t="e">
        <f>Tabla1[[#This Row],[Cantidad vendida
dd/mm/aaaa]]+#REF!</f>
        <v>#N/A</v>
      </c>
      <c r="U373" s="93" t="e">
        <f>Tabla1[[#This Row],[Existencia
dd/mm/aaaa2]]+#REF!</f>
        <v>#N/A</v>
      </c>
    </row>
    <row r="374" spans="1:21" s="69" customFormat="1" ht="14.45" hidden="1" customHeight="1" x14ac:dyDescent="0.25">
      <c r="A374" s="99" t="s">
        <v>412</v>
      </c>
      <c r="B374" s="94" t="s">
        <v>315</v>
      </c>
      <c r="C374" s="91" t="s">
        <v>159</v>
      </c>
      <c r="D374" s="91" t="s">
        <v>32</v>
      </c>
      <c r="E374" s="222">
        <v>2</v>
      </c>
      <c r="F374" s="234"/>
      <c r="G374" s="92">
        <f>Tabla1[[#This Row],[Precio U. Costo]]*1.05</f>
        <v>0</v>
      </c>
      <c r="H374" s="92">
        <f>Tabla1[[#This Row],[Precio U. Costo]]*1.08</f>
        <v>0</v>
      </c>
      <c r="I374" s="92">
        <f>Tabla1[[#This Row],[Precio U. Costo]]*1.1</f>
        <v>0</v>
      </c>
      <c r="J374" s="92">
        <f>Tabla1[[#This Row],[Precio U. Costo]]*1.15</f>
        <v>0</v>
      </c>
      <c r="K374" s="92">
        <f>Tabla1[[#This Row],[Precio U. Costo]]*1.2</f>
        <v>0</v>
      </c>
      <c r="L374" s="92">
        <f>Tabla1[[#This Row],[Precio U. Costo]]*1.25</f>
        <v>0</v>
      </c>
      <c r="M374" s="92">
        <f>Tabla1[[#This Row],[Precio U. Costo]]*1.3</f>
        <v>0</v>
      </c>
      <c r="N374" s="92">
        <f>Tabla1[[#This Row],[Precio U. Costo]]*1.35</f>
        <v>0</v>
      </c>
      <c r="O374" s="92">
        <f>Tabla1[[#This Row],[Precio U. Costo]]*1.4</f>
        <v>0</v>
      </c>
      <c r="P374" s="92">
        <f>Tabla1[[#This Row],[Precio U. Costo]]*1.45</f>
        <v>0</v>
      </c>
      <c r="Q374" s="92">
        <f>Tabla1[[#This Row],[Precio U. Costo]]*1.5</f>
        <v>0</v>
      </c>
      <c r="R374" s="100" t="e">
        <f>VLOOKUP(Tabla1[[#This Row],[Item]],Tabla13[],6,)</f>
        <v>#N/A</v>
      </c>
      <c r="S374" s="93" t="e">
        <f>Tabla1[[#This Row],[Cantidad en Existencia registradas]]-Tabla1[[#This Row],[Cantidad vendida
dd/mm/aaaa]]</f>
        <v>#N/A</v>
      </c>
      <c r="T374" s="93" t="e">
        <f>Tabla1[[#This Row],[Cantidad vendida
dd/mm/aaaa]]+#REF!</f>
        <v>#N/A</v>
      </c>
      <c r="U374" s="93" t="e">
        <f>Tabla1[[#This Row],[Existencia
dd/mm/aaaa2]]+#REF!</f>
        <v>#N/A</v>
      </c>
    </row>
    <row r="375" spans="1:21" s="69" customFormat="1" ht="14.45" hidden="1" customHeight="1" x14ac:dyDescent="0.25">
      <c r="A375" s="99" t="s">
        <v>411</v>
      </c>
      <c r="B375" s="94" t="s">
        <v>315</v>
      </c>
      <c r="C375" s="91" t="s">
        <v>1049</v>
      </c>
      <c r="D375" s="91" t="s">
        <v>32</v>
      </c>
      <c r="E375" s="241">
        <v>1</v>
      </c>
      <c r="F375" s="234">
        <v>2390.35</v>
      </c>
      <c r="G375" s="92">
        <f>Tabla1[[#This Row],[Precio U. Costo]]*1.05</f>
        <v>2509.8674999999998</v>
      </c>
      <c r="H375" s="92">
        <f>Tabla1[[#This Row],[Precio U. Costo]]*1.08</f>
        <v>2581.578</v>
      </c>
      <c r="I375" s="92">
        <f>Tabla1[[#This Row],[Precio U. Costo]]*1.1</f>
        <v>2629.3850000000002</v>
      </c>
      <c r="J375" s="92">
        <f>Tabla1[[#This Row],[Precio U. Costo]]*1.15</f>
        <v>2748.9024999999997</v>
      </c>
      <c r="K375" s="92">
        <f>Tabla1[[#This Row],[Precio U. Costo]]*1.2</f>
        <v>2868.4199999999996</v>
      </c>
      <c r="L375" s="92">
        <f>Tabla1[[#This Row],[Precio U. Costo]]*1.25</f>
        <v>2987.9375</v>
      </c>
      <c r="M375" s="92">
        <f>Tabla1[[#This Row],[Precio U. Costo]]*1.3</f>
        <v>3107.4549999999999</v>
      </c>
      <c r="N375" s="92">
        <f>Tabla1[[#This Row],[Precio U. Costo]]*1.35</f>
        <v>3226.9725000000003</v>
      </c>
      <c r="O375" s="92">
        <f>Tabla1[[#This Row],[Precio U. Costo]]*1.4</f>
        <v>3346.49</v>
      </c>
      <c r="P375" s="92">
        <f>Tabla1[[#This Row],[Precio U. Costo]]*1.45</f>
        <v>3466.0074999999997</v>
      </c>
      <c r="Q375" s="92">
        <f>Tabla1[[#This Row],[Precio U. Costo]]*1.5</f>
        <v>3585.5249999999996</v>
      </c>
      <c r="R375" s="100" t="e">
        <f>VLOOKUP(Tabla1[[#This Row],[Item]],Tabla13[],6,)</f>
        <v>#N/A</v>
      </c>
      <c r="S375" s="93" t="e">
        <f>Tabla1[[#This Row],[Cantidad en Existencia registradas]]-Tabla1[[#This Row],[Cantidad vendida
dd/mm/aaaa]]</f>
        <v>#N/A</v>
      </c>
      <c r="T375" s="93" t="e">
        <f>Tabla1[[#This Row],[Cantidad vendida
dd/mm/aaaa]]+#REF!</f>
        <v>#N/A</v>
      </c>
      <c r="U375" s="93" t="e">
        <f>Tabla1[[#This Row],[Existencia
dd/mm/aaaa2]]+#REF!</f>
        <v>#N/A</v>
      </c>
    </row>
    <row r="376" spans="1:21" s="69" customFormat="1" ht="14.45" hidden="1" customHeight="1" x14ac:dyDescent="0.25">
      <c r="A376" s="99" t="s">
        <v>410</v>
      </c>
      <c r="B376" s="94" t="s">
        <v>315</v>
      </c>
      <c r="C376" s="91" t="s">
        <v>25</v>
      </c>
      <c r="D376" s="91" t="s">
        <v>32</v>
      </c>
      <c r="E376" s="212">
        <v>3</v>
      </c>
      <c r="F376" s="127">
        <v>498</v>
      </c>
      <c r="G376" s="92">
        <f>Tabla1[[#This Row],[Precio U. Costo]]*1.05</f>
        <v>522.9</v>
      </c>
      <c r="H376" s="92">
        <f>Tabla1[[#This Row],[Precio U. Costo]]*1.08</f>
        <v>537.84</v>
      </c>
      <c r="I376" s="92">
        <f>Tabla1[[#This Row],[Precio U. Costo]]*1.1</f>
        <v>547.80000000000007</v>
      </c>
      <c r="J376" s="92">
        <f>Tabla1[[#This Row],[Precio U. Costo]]*1.15</f>
        <v>572.69999999999993</v>
      </c>
      <c r="K376" s="92">
        <f>Tabla1[[#This Row],[Precio U. Costo]]*1.2</f>
        <v>597.6</v>
      </c>
      <c r="L376" s="92">
        <f>Tabla1[[#This Row],[Precio U. Costo]]*1.25</f>
        <v>622.5</v>
      </c>
      <c r="M376" s="92">
        <f>Tabla1[[#This Row],[Precio U. Costo]]*1.3</f>
        <v>647.4</v>
      </c>
      <c r="N376" s="92">
        <f>Tabla1[[#This Row],[Precio U. Costo]]*1.35</f>
        <v>672.30000000000007</v>
      </c>
      <c r="O376" s="92">
        <f>Tabla1[[#This Row],[Precio U. Costo]]*1.4</f>
        <v>697.19999999999993</v>
      </c>
      <c r="P376" s="92">
        <f>Tabla1[[#This Row],[Precio U. Costo]]*1.45</f>
        <v>722.1</v>
      </c>
      <c r="Q376" s="92">
        <f>Tabla1[[#This Row],[Precio U. Costo]]*1.5</f>
        <v>747</v>
      </c>
      <c r="R376" s="100" t="e">
        <f>VLOOKUP(Tabla1[[#This Row],[Item]],Tabla13[],6,)</f>
        <v>#N/A</v>
      </c>
      <c r="S376" s="93" t="e">
        <f>Tabla1[[#This Row],[Cantidad en Existencia registradas]]-Tabla1[[#This Row],[Cantidad vendida
dd/mm/aaaa]]</f>
        <v>#N/A</v>
      </c>
      <c r="T376" s="93" t="e">
        <f>Tabla1[[#This Row],[Cantidad vendida
dd/mm/aaaa]]+#REF!</f>
        <v>#N/A</v>
      </c>
      <c r="U376" s="93" t="e">
        <f>Tabla1[[#This Row],[Existencia
dd/mm/aaaa2]]+#REF!</f>
        <v>#N/A</v>
      </c>
    </row>
    <row r="377" spans="1:21" s="69" customFormat="1" ht="14.45" hidden="1" customHeight="1" x14ac:dyDescent="0.25">
      <c r="A377" s="99" t="s">
        <v>409</v>
      </c>
      <c r="B377" s="94" t="s">
        <v>315</v>
      </c>
      <c r="C377" s="91" t="s">
        <v>26</v>
      </c>
      <c r="D377" s="91" t="s">
        <v>32</v>
      </c>
      <c r="E377" s="212">
        <v>2</v>
      </c>
      <c r="F377" s="127">
        <v>452</v>
      </c>
      <c r="G377" s="92">
        <f>Tabla1[[#This Row],[Precio U. Costo]]*1.05</f>
        <v>474.6</v>
      </c>
      <c r="H377" s="92">
        <f>Tabla1[[#This Row],[Precio U. Costo]]*1.08</f>
        <v>488.16</v>
      </c>
      <c r="I377" s="92">
        <f>Tabla1[[#This Row],[Precio U. Costo]]*1.1</f>
        <v>497.20000000000005</v>
      </c>
      <c r="J377" s="92">
        <f>Tabla1[[#This Row],[Precio U. Costo]]*1.15</f>
        <v>519.79999999999995</v>
      </c>
      <c r="K377" s="92">
        <f>Tabla1[[#This Row],[Precio U. Costo]]*1.2</f>
        <v>542.4</v>
      </c>
      <c r="L377" s="92">
        <f>Tabla1[[#This Row],[Precio U. Costo]]*1.25</f>
        <v>565</v>
      </c>
      <c r="M377" s="92">
        <f>Tabla1[[#This Row],[Precio U. Costo]]*1.3</f>
        <v>587.6</v>
      </c>
      <c r="N377" s="92">
        <f>Tabla1[[#This Row],[Precio U. Costo]]*1.35</f>
        <v>610.20000000000005</v>
      </c>
      <c r="O377" s="92">
        <f>Tabla1[[#This Row],[Precio U. Costo]]*1.4</f>
        <v>632.79999999999995</v>
      </c>
      <c r="P377" s="92">
        <f>Tabla1[[#This Row],[Precio U. Costo]]*1.45</f>
        <v>655.4</v>
      </c>
      <c r="Q377" s="92">
        <f>Tabla1[[#This Row],[Precio U. Costo]]*1.5</f>
        <v>678</v>
      </c>
      <c r="R377" s="100" t="e">
        <f>VLOOKUP(Tabla1[[#This Row],[Item]],Tabla13[],6,)</f>
        <v>#N/A</v>
      </c>
      <c r="S377" s="93" t="e">
        <f>Tabla1[[#This Row],[Cantidad en Existencia registradas]]-Tabla1[[#This Row],[Cantidad vendida
dd/mm/aaaa]]</f>
        <v>#N/A</v>
      </c>
      <c r="T377" s="93" t="e">
        <f>Tabla1[[#This Row],[Cantidad vendida
dd/mm/aaaa]]+#REF!</f>
        <v>#N/A</v>
      </c>
      <c r="U377" s="93" t="e">
        <f>Tabla1[[#This Row],[Existencia
dd/mm/aaaa2]]+#REF!</f>
        <v>#N/A</v>
      </c>
    </row>
    <row r="378" spans="1:21" s="69" customFormat="1" ht="14.45" hidden="1" customHeight="1" x14ac:dyDescent="0.25">
      <c r="A378" s="99" t="s">
        <v>407</v>
      </c>
      <c r="B378" s="94" t="s">
        <v>315</v>
      </c>
      <c r="C378" s="91" t="s">
        <v>931</v>
      </c>
      <c r="D378" s="91" t="s">
        <v>32</v>
      </c>
      <c r="E378" s="212">
        <v>0</v>
      </c>
      <c r="F378" s="127">
        <v>325</v>
      </c>
      <c r="G378" s="92">
        <f>Tabla1[[#This Row],[Precio U. Costo]]*1.05</f>
        <v>341.25</v>
      </c>
      <c r="H378" s="92">
        <f>Tabla1[[#This Row],[Precio U. Costo]]*1.08</f>
        <v>351</v>
      </c>
      <c r="I378" s="92">
        <f>Tabla1[[#This Row],[Precio U. Costo]]*1.1</f>
        <v>357.50000000000006</v>
      </c>
      <c r="J378" s="92">
        <f>Tabla1[[#This Row],[Precio U. Costo]]*1.15</f>
        <v>373.74999999999994</v>
      </c>
      <c r="K378" s="92">
        <f>Tabla1[[#This Row],[Precio U. Costo]]*1.2</f>
        <v>390</v>
      </c>
      <c r="L378" s="92">
        <f>Tabla1[[#This Row],[Precio U. Costo]]*1.25</f>
        <v>406.25</v>
      </c>
      <c r="M378" s="92">
        <f>Tabla1[[#This Row],[Precio U. Costo]]*1.3</f>
        <v>422.5</v>
      </c>
      <c r="N378" s="92">
        <f>Tabla1[[#This Row],[Precio U. Costo]]*1.35</f>
        <v>438.75000000000006</v>
      </c>
      <c r="O378" s="92">
        <f>Tabla1[[#This Row],[Precio U. Costo]]*1.4</f>
        <v>454.99999999999994</v>
      </c>
      <c r="P378" s="92">
        <f>Tabla1[[#This Row],[Precio U. Costo]]*1.45</f>
        <v>471.25</v>
      </c>
      <c r="Q378" s="92">
        <f>Tabla1[[#This Row],[Precio U. Costo]]*1.5</f>
        <v>487.5</v>
      </c>
      <c r="R378" s="100" t="e">
        <f>VLOOKUP(Tabla1[[#This Row],[Item]],Tabla13[],6,)</f>
        <v>#N/A</v>
      </c>
      <c r="S378" s="93" t="e">
        <f>Tabla1[[#This Row],[Cantidad en Existencia registradas]]-Tabla1[[#This Row],[Cantidad vendida
dd/mm/aaaa]]</f>
        <v>#N/A</v>
      </c>
      <c r="T378" s="93" t="e">
        <f>Tabla1[[#This Row],[Cantidad vendida
dd/mm/aaaa]]+#REF!</f>
        <v>#N/A</v>
      </c>
      <c r="U378" s="93" t="e">
        <f>Tabla1[[#This Row],[Existencia
dd/mm/aaaa2]]+#REF!</f>
        <v>#N/A</v>
      </c>
    </row>
    <row r="379" spans="1:21" s="69" customFormat="1" ht="14.45" hidden="1" customHeight="1" x14ac:dyDescent="0.25">
      <c r="A379" s="99" t="s">
        <v>408</v>
      </c>
      <c r="B379" s="94" t="s">
        <v>315</v>
      </c>
      <c r="C379" s="91" t="s">
        <v>163</v>
      </c>
      <c r="D379" s="91" t="s">
        <v>32</v>
      </c>
      <c r="E379" s="212">
        <v>4</v>
      </c>
      <c r="F379" s="127">
        <f>242.21*1.3</f>
        <v>314.87300000000005</v>
      </c>
      <c r="G379" s="92">
        <f>Tabla1[[#This Row],[Precio U. Costo]]*1.05</f>
        <v>330.61665000000005</v>
      </c>
      <c r="H379" s="92">
        <f>Tabla1[[#This Row],[Precio U. Costo]]*1.08</f>
        <v>340.06284000000005</v>
      </c>
      <c r="I379" s="92">
        <f>Tabla1[[#This Row],[Precio U. Costo]]*1.1</f>
        <v>346.36030000000005</v>
      </c>
      <c r="J379" s="92">
        <f>Tabla1[[#This Row],[Precio U. Costo]]*1.15</f>
        <v>362.10395000000005</v>
      </c>
      <c r="K379" s="92">
        <f>Tabla1[[#This Row],[Precio U. Costo]]*1.2</f>
        <v>377.84760000000006</v>
      </c>
      <c r="L379" s="92">
        <f>Tabla1[[#This Row],[Precio U. Costo]]*1.25</f>
        <v>393.59125000000006</v>
      </c>
      <c r="M379" s="92">
        <f>Tabla1[[#This Row],[Precio U. Costo]]*1.3</f>
        <v>409.33490000000006</v>
      </c>
      <c r="N379" s="92">
        <f>Tabla1[[#This Row],[Precio U. Costo]]*1.35</f>
        <v>425.07855000000006</v>
      </c>
      <c r="O379" s="92">
        <f>Tabla1[[#This Row],[Precio U. Costo]]*1.4</f>
        <v>440.82220000000007</v>
      </c>
      <c r="P379" s="92">
        <f>Tabla1[[#This Row],[Precio U. Costo]]*1.45</f>
        <v>456.56585000000007</v>
      </c>
      <c r="Q379" s="92">
        <f>Tabla1[[#This Row],[Precio U. Costo]]*1.5</f>
        <v>472.30950000000007</v>
      </c>
      <c r="R379" s="100" t="e">
        <f>VLOOKUP(Tabla1[[#This Row],[Item]],Tabla13[],6,)</f>
        <v>#N/A</v>
      </c>
      <c r="S379" s="93" t="e">
        <f>Tabla1[[#This Row],[Cantidad en Existencia registradas]]-Tabla1[[#This Row],[Cantidad vendida
dd/mm/aaaa]]</f>
        <v>#N/A</v>
      </c>
      <c r="T379" s="93" t="e">
        <f>Tabla1[[#This Row],[Cantidad vendida
dd/mm/aaaa]]+#REF!</f>
        <v>#N/A</v>
      </c>
      <c r="U379" s="93" t="e">
        <f>Tabla1[[#This Row],[Existencia
dd/mm/aaaa2]]+#REF!</f>
        <v>#N/A</v>
      </c>
    </row>
    <row r="380" spans="1:21" s="69" customFormat="1" ht="14.45" hidden="1" customHeight="1" x14ac:dyDescent="0.25">
      <c r="A380" s="99" t="s">
        <v>438</v>
      </c>
      <c r="B380" s="94" t="s">
        <v>312</v>
      </c>
      <c r="C380" s="94" t="s">
        <v>860</v>
      </c>
      <c r="D380" s="91" t="s">
        <v>32</v>
      </c>
      <c r="E380" s="212">
        <v>0</v>
      </c>
      <c r="F380" s="127">
        <v>1852</v>
      </c>
      <c r="G380" s="92">
        <f>Tabla1[[#This Row],[Precio U. Costo]]*1.05</f>
        <v>1944.6000000000001</v>
      </c>
      <c r="H380" s="92">
        <f>Tabla1[[#This Row],[Precio U. Costo]]*1.08</f>
        <v>2000.16</v>
      </c>
      <c r="I380" s="92">
        <f>Tabla1[[#This Row],[Precio U. Costo]]*1.1</f>
        <v>2037.2000000000003</v>
      </c>
      <c r="J380" s="92">
        <f>Tabla1[[#This Row],[Precio U. Costo]]*1.15</f>
        <v>2129.7999999999997</v>
      </c>
      <c r="K380" s="92">
        <f>Tabla1[[#This Row],[Precio U. Costo]]*1.2</f>
        <v>2222.4</v>
      </c>
      <c r="L380" s="92">
        <f>Tabla1[[#This Row],[Precio U. Costo]]*1.25</f>
        <v>2315</v>
      </c>
      <c r="M380" s="92">
        <f>Tabla1[[#This Row],[Precio U. Costo]]*1.3</f>
        <v>2407.6</v>
      </c>
      <c r="N380" s="92">
        <f>Tabla1[[#This Row],[Precio U. Costo]]*1.35</f>
        <v>2500.2000000000003</v>
      </c>
      <c r="O380" s="92">
        <f>Tabla1[[#This Row],[Precio U. Costo]]*1.4</f>
        <v>2592.7999999999997</v>
      </c>
      <c r="P380" s="92">
        <f>Tabla1[[#This Row],[Precio U. Costo]]*1.45</f>
        <v>2685.4</v>
      </c>
      <c r="Q380" s="92">
        <f>Tabla1[[#This Row],[Precio U. Costo]]*1.5</f>
        <v>2778</v>
      </c>
      <c r="R380" s="100" t="e">
        <f>VLOOKUP(Tabla1[[#This Row],[Item]],Tabla13[],6,)</f>
        <v>#N/A</v>
      </c>
      <c r="S380" s="93" t="e">
        <f>Tabla1[[#This Row],[Cantidad en Existencia registradas]]-Tabla1[[#This Row],[Cantidad vendida
dd/mm/aaaa]]</f>
        <v>#N/A</v>
      </c>
      <c r="T380" s="93" t="e">
        <f>Tabla1[[#This Row],[Cantidad vendida
dd/mm/aaaa]]+#REF!</f>
        <v>#N/A</v>
      </c>
      <c r="U380" s="93" t="e">
        <f>Tabla1[[#This Row],[Existencia
dd/mm/aaaa2]]+#REF!</f>
        <v>#N/A</v>
      </c>
    </row>
    <row r="381" spans="1:21" s="69" customFormat="1" ht="14.45" hidden="1" customHeight="1" x14ac:dyDescent="0.25">
      <c r="A381" s="189"/>
      <c r="B381" s="188" t="s">
        <v>315</v>
      </c>
      <c r="C381" s="190" t="s">
        <v>921</v>
      </c>
      <c r="D381" s="188" t="s">
        <v>32</v>
      </c>
      <c r="E381" s="213">
        <v>3</v>
      </c>
      <c r="F381" s="146"/>
      <c r="G381" s="147">
        <f>Tabla1[[#This Row],[Precio U. Costo]]*1.05</f>
        <v>0</v>
      </c>
      <c r="H381" s="147">
        <f>Tabla1[[#This Row],[Precio U. Costo]]*1.08</f>
        <v>0</v>
      </c>
      <c r="I381" s="147">
        <f>Tabla1[[#This Row],[Precio U. Costo]]*1.1</f>
        <v>0</v>
      </c>
      <c r="J381" s="147">
        <f>Tabla1[[#This Row],[Precio U. Costo]]*1.15</f>
        <v>0</v>
      </c>
      <c r="K381" s="147">
        <f>Tabla1[[#This Row],[Precio U. Costo]]*1.2</f>
        <v>0</v>
      </c>
      <c r="L381" s="147">
        <f>Tabla1[[#This Row],[Precio U. Costo]]*1.25</f>
        <v>0</v>
      </c>
      <c r="M381" s="145">
        <f>Tabla1[[#This Row],[Precio U. Costo]]*1.3</f>
        <v>0</v>
      </c>
      <c r="N381" s="145">
        <f>Tabla1[[#This Row],[Precio U. Costo]]*1.35</f>
        <v>0</v>
      </c>
      <c r="O381" s="145">
        <f>Tabla1[[#This Row],[Precio U. Costo]]*1.4</f>
        <v>0</v>
      </c>
      <c r="P381" s="147">
        <f>Tabla1[[#This Row],[Precio U. Costo]]*1.45</f>
        <v>0</v>
      </c>
      <c r="Q381" s="147">
        <f>Tabla1[[#This Row],[Precio U. Costo]]*1.5</f>
        <v>0</v>
      </c>
      <c r="R381" s="100" t="e">
        <f>VLOOKUP(Tabla1[[#This Row],[Item]],Tabla13[],6,)</f>
        <v>#N/A</v>
      </c>
      <c r="S381" s="140" t="e">
        <f>Tabla1[[#This Row],[Cantidad en Existencia registradas]]-Tabla1[[#This Row],[Cantidad vendida
dd/mm/aaaa]]</f>
        <v>#N/A</v>
      </c>
      <c r="T381" s="148" t="e">
        <f>Tabla1[[#This Row],[Cantidad vendida
dd/mm/aaaa]]+#REF!</f>
        <v>#N/A</v>
      </c>
      <c r="U381" s="148" t="e">
        <f>Tabla1[[#This Row],[Existencia
dd/mm/aaaa2]]+#REF!</f>
        <v>#N/A</v>
      </c>
    </row>
    <row r="382" spans="1:21" s="69" customFormat="1" ht="14.45" hidden="1" customHeight="1" x14ac:dyDescent="0.25">
      <c r="A382" s="99" t="s">
        <v>385</v>
      </c>
      <c r="B382" s="94" t="s">
        <v>314</v>
      </c>
      <c r="C382" s="91" t="s">
        <v>152</v>
      </c>
      <c r="D382" s="91" t="s">
        <v>32</v>
      </c>
      <c r="E382" s="212">
        <v>0</v>
      </c>
      <c r="F382" s="127">
        <v>17140</v>
      </c>
      <c r="G382" s="92">
        <f>Tabla1[[#This Row],[Precio U. Costo]]*1.05</f>
        <v>17997</v>
      </c>
      <c r="H382" s="92">
        <f>Tabla1[[#This Row],[Precio U. Costo]]*1.08</f>
        <v>18511.2</v>
      </c>
      <c r="I382" s="92">
        <f>Tabla1[[#This Row],[Precio U. Costo]]*1.1</f>
        <v>18854</v>
      </c>
      <c r="J382" s="92">
        <f>Tabla1[[#This Row],[Precio U. Costo]]*1.15</f>
        <v>19711</v>
      </c>
      <c r="K382" s="92">
        <f>Tabla1[[#This Row],[Precio U. Costo]]*1.2</f>
        <v>20568</v>
      </c>
      <c r="L382" s="92">
        <f>Tabla1[[#This Row],[Precio U. Costo]]*1.25</f>
        <v>21425</v>
      </c>
      <c r="M382" s="92">
        <f>Tabla1[[#This Row],[Precio U. Costo]]*1.3</f>
        <v>22282</v>
      </c>
      <c r="N382" s="92">
        <f>Tabla1[[#This Row],[Precio U. Costo]]*1.35</f>
        <v>23139</v>
      </c>
      <c r="O382" s="92">
        <f>Tabla1[[#This Row],[Precio U. Costo]]*1.4</f>
        <v>23996</v>
      </c>
      <c r="P382" s="92">
        <f>Tabla1[[#This Row],[Precio U. Costo]]*1.45</f>
        <v>24853</v>
      </c>
      <c r="Q382" s="92">
        <f>Tabla1[[#This Row],[Precio U. Costo]]*1.5</f>
        <v>25710</v>
      </c>
      <c r="R382" s="100" t="e">
        <f>VLOOKUP(Tabla1[[#This Row],[Item]],Tabla13[],6,)</f>
        <v>#N/A</v>
      </c>
      <c r="S382" s="93" t="e">
        <f>Tabla1[[#This Row],[Cantidad en Existencia registradas]]-Tabla1[[#This Row],[Cantidad vendida
dd/mm/aaaa]]</f>
        <v>#N/A</v>
      </c>
      <c r="T382" s="93" t="e">
        <f>Tabla1[[#This Row],[Cantidad vendida
dd/mm/aaaa]]+#REF!</f>
        <v>#N/A</v>
      </c>
      <c r="U382" s="93" t="e">
        <f>Tabla1[[#This Row],[Existencia
dd/mm/aaaa2]]+#REF!</f>
        <v>#N/A</v>
      </c>
    </row>
    <row r="383" spans="1:21" s="69" customFormat="1" ht="14.45" hidden="1" customHeight="1" x14ac:dyDescent="0.25">
      <c r="A383" s="99" t="s">
        <v>384</v>
      </c>
      <c r="B383" s="94" t="s">
        <v>314</v>
      </c>
      <c r="C383" s="91" t="s">
        <v>896</v>
      </c>
      <c r="D383" s="91" t="s">
        <v>32</v>
      </c>
      <c r="E383" s="212">
        <v>2</v>
      </c>
      <c r="F383" s="132">
        <f>10364.75*1.3</f>
        <v>13474.175000000001</v>
      </c>
      <c r="G383" s="92">
        <f>Tabla1[[#This Row],[Precio U. Costo]]*1.05</f>
        <v>14147.883750000001</v>
      </c>
      <c r="H383" s="92">
        <f>Tabla1[[#This Row],[Precio U. Costo]]*1.08</f>
        <v>14552.109000000002</v>
      </c>
      <c r="I383" s="92">
        <f>Tabla1[[#This Row],[Precio U. Costo]]*1.1</f>
        <v>14821.592500000002</v>
      </c>
      <c r="J383" s="92">
        <f>Tabla1[[#This Row],[Precio U. Costo]]*1.15</f>
        <v>15495.30125</v>
      </c>
      <c r="K383" s="92">
        <f>Tabla1[[#This Row],[Precio U. Costo]]*1.2</f>
        <v>16169.01</v>
      </c>
      <c r="L383" s="92">
        <f>Tabla1[[#This Row],[Precio U. Costo]]*1.25</f>
        <v>16842.71875</v>
      </c>
      <c r="M383" s="92">
        <f>Tabla1[[#This Row],[Precio U. Costo]]*1.3</f>
        <v>17516.427500000002</v>
      </c>
      <c r="N383" s="92">
        <f>Tabla1[[#This Row],[Precio U. Costo]]*1.35</f>
        <v>18190.136250000003</v>
      </c>
      <c r="O383" s="92">
        <f>Tabla1[[#This Row],[Precio U. Costo]]*1.4</f>
        <v>18863.845000000001</v>
      </c>
      <c r="P383" s="92">
        <f>Tabla1[[#This Row],[Precio U. Costo]]*1.45</f>
        <v>19537.553750000003</v>
      </c>
      <c r="Q383" s="92">
        <f>Tabla1[[#This Row],[Precio U. Costo]]*1.5</f>
        <v>20211.262500000001</v>
      </c>
      <c r="R383" s="100" t="e">
        <f>VLOOKUP(Tabla1[[#This Row],[Item]],Tabla13[],6,)</f>
        <v>#N/A</v>
      </c>
      <c r="S383" s="93" t="e">
        <f>Tabla1[[#This Row],[Cantidad en Existencia registradas]]-Tabla1[[#This Row],[Cantidad vendida
dd/mm/aaaa]]</f>
        <v>#N/A</v>
      </c>
      <c r="T383" s="93" t="e">
        <f>Tabla1[[#This Row],[Cantidad vendida
dd/mm/aaaa]]+#REF!</f>
        <v>#N/A</v>
      </c>
      <c r="U383" s="93" t="e">
        <f>Tabla1[[#This Row],[Existencia
dd/mm/aaaa2]]+#REF!</f>
        <v>#N/A</v>
      </c>
    </row>
    <row r="384" spans="1:21" s="69" customFormat="1" ht="14.45" hidden="1" customHeight="1" x14ac:dyDescent="0.25">
      <c r="A384" s="141"/>
      <c r="B384" s="93" t="s">
        <v>314</v>
      </c>
      <c r="C384" s="154" t="s">
        <v>933</v>
      </c>
      <c r="D384" s="93" t="s">
        <v>32</v>
      </c>
      <c r="E384" s="213">
        <v>0</v>
      </c>
      <c r="F384" s="151">
        <v>2202.75</v>
      </c>
      <c r="G384" s="159">
        <f>Tabla1[[#This Row],[Precio U. Costo]]*1.05</f>
        <v>2312.8875000000003</v>
      </c>
      <c r="H384" s="159">
        <f>Tabla1[[#This Row],[Precio U. Costo]]*1.08</f>
        <v>2378.9700000000003</v>
      </c>
      <c r="I384" s="159">
        <f>Tabla1[[#This Row],[Precio U. Costo]]*1.1</f>
        <v>2423.0250000000001</v>
      </c>
      <c r="J384" s="159">
        <f>Tabla1[[#This Row],[Precio U. Costo]]*1.15</f>
        <v>2533.1624999999999</v>
      </c>
      <c r="K384" s="159">
        <f>Tabla1[[#This Row],[Precio U. Costo]]*1.2</f>
        <v>2643.2999999999997</v>
      </c>
      <c r="L384" s="159">
        <f>Tabla1[[#This Row],[Precio U. Costo]]*1.25</f>
        <v>2753.4375</v>
      </c>
      <c r="M384" s="150">
        <f>Tabla1[[#This Row],[Precio U. Costo]]*1.3</f>
        <v>2863.5750000000003</v>
      </c>
      <c r="N384" s="150">
        <f>Tabla1[[#This Row],[Precio U. Costo]]*1.35</f>
        <v>2973.7125000000001</v>
      </c>
      <c r="O384" s="150">
        <f>Tabla1[[#This Row],[Precio U. Costo]]*1.4</f>
        <v>3083.85</v>
      </c>
      <c r="P384" s="159">
        <f>Tabla1[[#This Row],[Precio U. Costo]]*1.45</f>
        <v>3193.9874999999997</v>
      </c>
      <c r="Q384" s="159">
        <f>Tabla1[[#This Row],[Precio U. Costo]]*1.5</f>
        <v>3304.125</v>
      </c>
      <c r="R384" s="100" t="e">
        <f>VLOOKUP(Tabla1[[#This Row],[Item]],Tabla13[],6,)</f>
        <v>#N/A</v>
      </c>
      <c r="S384" s="140" t="e">
        <f>Tabla1[[#This Row],[Cantidad en Existencia registradas]]-Tabla1[[#This Row],[Cantidad vendida
dd/mm/aaaa]]</f>
        <v>#N/A</v>
      </c>
      <c r="T384" s="153" t="e">
        <f>Tabla1[[#This Row],[Cantidad vendida
dd/mm/aaaa]]+#REF!</f>
        <v>#N/A</v>
      </c>
      <c r="U384" s="153" t="e">
        <f>Tabla1[[#This Row],[Existencia
dd/mm/aaaa2]]+#REF!</f>
        <v>#N/A</v>
      </c>
    </row>
    <row r="385" spans="1:21" s="69" customFormat="1" ht="14.45" hidden="1" customHeight="1" x14ac:dyDescent="0.25">
      <c r="A385" s="141"/>
      <c r="B385" s="93" t="s">
        <v>186</v>
      </c>
      <c r="C385" s="160" t="s">
        <v>1043</v>
      </c>
      <c r="D385" s="93" t="s">
        <v>32</v>
      </c>
      <c r="E385" s="240">
        <v>196</v>
      </c>
      <c r="F385" s="203">
        <f>2.5*1.3</f>
        <v>3.25</v>
      </c>
      <c r="G385" s="159">
        <f>Tabla1[[#This Row],[Precio U. Costo]]*1.05</f>
        <v>3.4125000000000001</v>
      </c>
      <c r="H385" s="159">
        <f>Tabla1[[#This Row],[Precio U. Costo]]*1.08</f>
        <v>3.5100000000000002</v>
      </c>
      <c r="I385" s="159">
        <f>Tabla1[[#This Row],[Precio U. Costo]]*1.1</f>
        <v>3.5750000000000002</v>
      </c>
      <c r="J385" s="159">
        <f>Tabla1[[#This Row],[Precio U. Costo]]*1.15</f>
        <v>3.7374999999999998</v>
      </c>
      <c r="K385" s="159">
        <f>Tabla1[[#This Row],[Precio U. Costo]]*1.2</f>
        <v>3.9</v>
      </c>
      <c r="L385" s="159">
        <f>Tabla1[[#This Row],[Precio U. Costo]]*1.25</f>
        <v>4.0625</v>
      </c>
      <c r="M385" s="150">
        <f>Tabla1[[#This Row],[Precio U. Costo]]*1.3</f>
        <v>4.2250000000000005</v>
      </c>
      <c r="N385" s="150">
        <f>Tabla1[[#This Row],[Precio U. Costo]]*1.35</f>
        <v>4.3875000000000002</v>
      </c>
      <c r="O385" s="150">
        <f>Tabla1[[#This Row],[Precio U. Costo]]*1.4</f>
        <v>4.55</v>
      </c>
      <c r="P385" s="159">
        <f>Tabla1[[#This Row],[Precio U. Costo]]*1.45</f>
        <v>4.7124999999999995</v>
      </c>
      <c r="Q385" s="159">
        <f>Tabla1[[#This Row],[Precio U. Costo]]*1.5</f>
        <v>4.875</v>
      </c>
      <c r="R385" s="100" t="e">
        <f>VLOOKUP(Tabla1[[#This Row],[Item]],Tabla13[],6,)</f>
        <v>#N/A</v>
      </c>
      <c r="S385" s="140" t="e">
        <f>Tabla1[[#This Row],[Cantidad en Existencia registradas]]-Tabla1[[#This Row],[Cantidad vendida
dd/mm/aaaa]]</f>
        <v>#N/A</v>
      </c>
      <c r="T385" s="153" t="e">
        <f>Tabla1[[#This Row],[Cantidad vendida
dd/mm/aaaa]]+#REF!</f>
        <v>#N/A</v>
      </c>
      <c r="U385" s="153" t="e">
        <f>Tabla1[[#This Row],[Existencia
dd/mm/aaaa2]]+#REF!</f>
        <v>#N/A</v>
      </c>
    </row>
    <row r="386" spans="1:21" s="69" customFormat="1" ht="14.45" hidden="1" customHeight="1" x14ac:dyDescent="0.25">
      <c r="A386" s="99" t="s">
        <v>632</v>
      </c>
      <c r="B386" s="94" t="s">
        <v>186</v>
      </c>
      <c r="C386" s="91" t="s">
        <v>178</v>
      </c>
      <c r="D386" s="91" t="s">
        <v>32</v>
      </c>
      <c r="E386" s="241">
        <v>84</v>
      </c>
      <c r="F386" s="127">
        <f>8*1.3</f>
        <v>10.4</v>
      </c>
      <c r="G386" s="92">
        <f>Tabla1[[#This Row],[Precio U. Costo]]*1.05</f>
        <v>10.920000000000002</v>
      </c>
      <c r="H386" s="92">
        <f>Tabla1[[#This Row],[Precio U. Costo]]*1.08</f>
        <v>11.232000000000001</v>
      </c>
      <c r="I386" s="92">
        <f>Tabla1[[#This Row],[Precio U. Costo]]*1.1</f>
        <v>11.440000000000001</v>
      </c>
      <c r="J386" s="92">
        <f>Tabla1[[#This Row],[Precio U. Costo]]*1.15</f>
        <v>11.959999999999999</v>
      </c>
      <c r="K386" s="92">
        <f>Tabla1[[#This Row],[Precio U. Costo]]*1.2</f>
        <v>12.48</v>
      </c>
      <c r="L386" s="92">
        <f>Tabla1[[#This Row],[Precio U. Costo]]*1.25</f>
        <v>13</v>
      </c>
      <c r="M386" s="92">
        <f>Tabla1[[#This Row],[Precio U. Costo]]*1.3</f>
        <v>13.520000000000001</v>
      </c>
      <c r="N386" s="92">
        <f>Tabla1[[#This Row],[Precio U. Costo]]*1.35</f>
        <v>14.040000000000001</v>
      </c>
      <c r="O386" s="92">
        <f>Tabla1[[#This Row],[Precio U. Costo]]*1.4</f>
        <v>14.559999999999999</v>
      </c>
      <c r="P386" s="92">
        <f>Tabla1[[#This Row],[Precio U. Costo]]*1.45</f>
        <v>15.08</v>
      </c>
      <c r="Q386" s="92">
        <f>Tabla1[[#This Row],[Precio U. Costo]]*1.5</f>
        <v>15.600000000000001</v>
      </c>
      <c r="R386" s="100" t="e">
        <f>VLOOKUP(Tabla1[[#This Row],[Item]],Tabla13[],6,)</f>
        <v>#N/A</v>
      </c>
      <c r="S386" s="93" t="e">
        <f>Tabla1[[#This Row],[Cantidad en Existencia registradas]]-Tabla1[[#This Row],[Cantidad vendida
dd/mm/aaaa]]</f>
        <v>#N/A</v>
      </c>
      <c r="T386" s="93" t="e">
        <f>Tabla1[[#This Row],[Cantidad vendida
dd/mm/aaaa]]+#REF!</f>
        <v>#N/A</v>
      </c>
      <c r="U386" s="93" t="e">
        <f>Tabla1[[#This Row],[Existencia
dd/mm/aaaa2]]+#REF!</f>
        <v>#N/A</v>
      </c>
    </row>
    <row r="387" spans="1:21" s="69" customFormat="1" ht="14.45" hidden="1" customHeight="1" x14ac:dyDescent="0.25">
      <c r="A387" s="138"/>
      <c r="B387" s="93" t="s">
        <v>186</v>
      </c>
      <c r="C387" s="91" t="s">
        <v>930</v>
      </c>
      <c r="D387" s="93" t="s">
        <v>32</v>
      </c>
      <c r="E387" s="213">
        <v>0</v>
      </c>
      <c r="F387" s="127">
        <f>3.57*1.15</f>
        <v>4.1054999999999993</v>
      </c>
      <c r="G387" s="139">
        <f>Tabla1[[#This Row],[Precio U. Costo]]*1.05</f>
        <v>4.3107749999999996</v>
      </c>
      <c r="H387" s="139">
        <f>Tabla1[[#This Row],[Precio U. Costo]]*1.08</f>
        <v>4.4339399999999998</v>
      </c>
      <c r="I387" s="139">
        <f>Tabla1[[#This Row],[Precio U. Costo]]*1.1</f>
        <v>4.5160499999999999</v>
      </c>
      <c r="J387" s="139">
        <f>Tabla1[[#This Row],[Precio U. Costo]]*1.15</f>
        <v>4.7213249999999984</v>
      </c>
      <c r="K387" s="139">
        <f>Tabla1[[#This Row],[Precio U. Costo]]*1.2</f>
        <v>4.9265999999999988</v>
      </c>
      <c r="L387" s="139">
        <f>Tabla1[[#This Row],[Precio U. Costo]]*1.25</f>
        <v>5.1318749999999991</v>
      </c>
      <c r="M387" s="92">
        <f>Tabla1[[#This Row],[Precio U. Costo]]*1.3</f>
        <v>5.3371499999999994</v>
      </c>
      <c r="N387" s="92">
        <f>Tabla1[[#This Row],[Precio U. Costo]]*1.35</f>
        <v>5.5424249999999997</v>
      </c>
      <c r="O387" s="92">
        <f>Tabla1[[#This Row],[Precio U. Costo]]*1.4</f>
        <v>5.7476999999999983</v>
      </c>
      <c r="P387" s="139">
        <f>Tabla1[[#This Row],[Precio U. Costo]]*1.45</f>
        <v>5.9529749999999986</v>
      </c>
      <c r="Q387" s="139">
        <f>Tabla1[[#This Row],[Precio U. Costo]]*1.5</f>
        <v>6.1582499999999989</v>
      </c>
      <c r="R387" s="100" t="e">
        <f>VLOOKUP(Tabla1[[#This Row],[Item]],Tabla13[],6,)</f>
        <v>#N/A</v>
      </c>
      <c r="S387" s="140" t="e">
        <f>Tabla1[[#This Row],[Cantidad en Existencia registradas]]-Tabla1[[#This Row],[Cantidad vendida
dd/mm/aaaa]]</f>
        <v>#N/A</v>
      </c>
      <c r="T387" s="140" t="e">
        <f>Tabla1[[#This Row],[Cantidad vendida
dd/mm/aaaa]]+#REF!</f>
        <v>#N/A</v>
      </c>
      <c r="U387" s="140" t="e">
        <f>Tabla1[[#This Row],[Existencia
dd/mm/aaaa2]]+#REF!</f>
        <v>#N/A</v>
      </c>
    </row>
    <row r="388" spans="1:21" s="69" customFormat="1" ht="14.45" hidden="1" customHeight="1" x14ac:dyDescent="0.25">
      <c r="A388" s="99" t="s">
        <v>476</v>
      </c>
      <c r="B388" s="94" t="s">
        <v>1</v>
      </c>
      <c r="C388" s="94" t="s">
        <v>664</v>
      </c>
      <c r="D388" s="91" t="s">
        <v>32</v>
      </c>
      <c r="E388" s="214">
        <v>0</v>
      </c>
      <c r="F388" s="161">
        <f>604*1.3</f>
        <v>785.2</v>
      </c>
      <c r="G388" s="92">
        <f>Tabla1[[#This Row],[Precio U. Costo]]*1.05</f>
        <v>824.46</v>
      </c>
      <c r="H388" s="92">
        <f>Tabla1[[#This Row],[Precio U. Costo]]*1.08</f>
        <v>848.01600000000008</v>
      </c>
      <c r="I388" s="92">
        <f>Tabla1[[#This Row],[Precio U. Costo]]*1.1</f>
        <v>863.72000000000014</v>
      </c>
      <c r="J388" s="92">
        <f>Tabla1[[#This Row],[Precio U. Costo]]*1.15</f>
        <v>902.98</v>
      </c>
      <c r="K388" s="92">
        <f>Tabla1[[#This Row],[Precio U. Costo]]*1.2</f>
        <v>942.24</v>
      </c>
      <c r="L388" s="92">
        <f>Tabla1[[#This Row],[Precio U. Costo]]*1.25</f>
        <v>981.5</v>
      </c>
      <c r="M388" s="92">
        <f>Tabla1[[#This Row],[Precio U. Costo]]*1.3</f>
        <v>1020.7600000000001</v>
      </c>
      <c r="N388" s="92">
        <f>Tabla1[[#This Row],[Precio U. Costo]]*1.35</f>
        <v>1060.0200000000002</v>
      </c>
      <c r="O388" s="92">
        <f>Tabla1[[#This Row],[Precio U. Costo]]*1.4</f>
        <v>1099.28</v>
      </c>
      <c r="P388" s="92">
        <f>Tabla1[[#This Row],[Precio U. Costo]]*1.45</f>
        <v>1138.54</v>
      </c>
      <c r="Q388" s="92">
        <f>Tabla1[[#This Row],[Precio U. Costo]]*1.5</f>
        <v>1177.8000000000002</v>
      </c>
      <c r="R388" s="100" t="e">
        <f>VLOOKUP(Tabla1[[#This Row],[Item]],Tabla13[],6,)</f>
        <v>#N/A</v>
      </c>
      <c r="S388" s="93" t="e">
        <f>Tabla1[[#This Row],[Cantidad en Existencia registradas]]-Tabla1[[#This Row],[Cantidad vendida
dd/mm/aaaa]]</f>
        <v>#N/A</v>
      </c>
      <c r="T388" s="93" t="e">
        <f>Tabla1[[#This Row],[Cantidad vendida
dd/mm/aaaa]]+#REF!</f>
        <v>#N/A</v>
      </c>
      <c r="U388" s="93" t="e">
        <f>Tabla1[[#This Row],[Existencia
dd/mm/aaaa2]]+#REF!</f>
        <v>#N/A</v>
      </c>
    </row>
    <row r="389" spans="1:21" s="69" customFormat="1" ht="14.45" hidden="1" customHeight="1" x14ac:dyDescent="0.25">
      <c r="A389" s="99" t="s">
        <v>475</v>
      </c>
      <c r="B389" s="94" t="s">
        <v>1</v>
      </c>
      <c r="C389" s="94" t="s">
        <v>78</v>
      </c>
      <c r="D389" s="91" t="s">
        <v>32</v>
      </c>
      <c r="E389" s="241">
        <v>12</v>
      </c>
      <c r="F389" s="219">
        <v>350.47</v>
      </c>
      <c r="G389" s="92">
        <f>Tabla1[[#This Row],[Precio U. Costo]]*1.05</f>
        <v>367.99350000000004</v>
      </c>
      <c r="H389" s="92">
        <f>Tabla1[[#This Row],[Precio U. Costo]]*1.08</f>
        <v>378.50760000000008</v>
      </c>
      <c r="I389" s="92">
        <f>Tabla1[[#This Row],[Precio U. Costo]]*1.1</f>
        <v>385.51700000000005</v>
      </c>
      <c r="J389" s="92">
        <f>Tabla1[[#This Row],[Precio U. Costo]]*1.15</f>
        <v>403.04050000000001</v>
      </c>
      <c r="K389" s="92">
        <f>Tabla1[[#This Row],[Precio U. Costo]]*1.2</f>
        <v>420.56400000000002</v>
      </c>
      <c r="L389" s="92">
        <f>Tabla1[[#This Row],[Precio U. Costo]]*1.25</f>
        <v>438.08750000000003</v>
      </c>
      <c r="M389" s="92">
        <f>Tabla1[[#This Row],[Precio U. Costo]]*1.3</f>
        <v>455.61100000000005</v>
      </c>
      <c r="N389" s="92">
        <f>Tabla1[[#This Row],[Precio U. Costo]]*1.35</f>
        <v>473.13450000000006</v>
      </c>
      <c r="O389" s="92">
        <f>Tabla1[[#This Row],[Precio U. Costo]]*1.4</f>
        <v>490.65800000000002</v>
      </c>
      <c r="P389" s="92">
        <f>Tabla1[[#This Row],[Precio U. Costo]]*1.45</f>
        <v>508.18150000000003</v>
      </c>
      <c r="Q389" s="92">
        <f>Tabla1[[#This Row],[Precio U. Costo]]*1.5</f>
        <v>525.70500000000004</v>
      </c>
      <c r="R389" s="100" t="e">
        <f>VLOOKUP(Tabla1[[#This Row],[Item]],Tabla13[],6,)</f>
        <v>#N/A</v>
      </c>
      <c r="S389" s="93" t="e">
        <f>Tabla1[[#This Row],[Cantidad en Existencia registradas]]-Tabla1[[#This Row],[Cantidad vendida
dd/mm/aaaa]]</f>
        <v>#N/A</v>
      </c>
      <c r="T389" s="93" t="e">
        <f>Tabla1[[#This Row],[Cantidad vendida
dd/mm/aaaa]]+#REF!</f>
        <v>#N/A</v>
      </c>
      <c r="U389" s="93" t="e">
        <f>Tabla1[[#This Row],[Existencia
dd/mm/aaaa2]]+#REF!</f>
        <v>#N/A</v>
      </c>
    </row>
    <row r="390" spans="1:21" s="69" customFormat="1" ht="14.45" hidden="1" customHeight="1" x14ac:dyDescent="0.25">
      <c r="A390" s="99" t="s">
        <v>474</v>
      </c>
      <c r="B390" s="94" t="s">
        <v>1</v>
      </c>
      <c r="C390" s="94" t="s">
        <v>665</v>
      </c>
      <c r="D390" s="91" t="s">
        <v>32</v>
      </c>
      <c r="E390" s="241">
        <v>2</v>
      </c>
      <c r="F390" s="161">
        <f>466.3*1.3</f>
        <v>606.19000000000005</v>
      </c>
      <c r="G390" s="92">
        <f>Tabla1[[#This Row],[Precio U. Costo]]*1.05</f>
        <v>636.49950000000013</v>
      </c>
      <c r="H390" s="92">
        <f>Tabla1[[#This Row],[Precio U. Costo]]*1.08</f>
        <v>654.68520000000012</v>
      </c>
      <c r="I390" s="92">
        <f>Tabla1[[#This Row],[Precio U. Costo]]*1.1</f>
        <v>666.80900000000008</v>
      </c>
      <c r="J390" s="92">
        <f>Tabla1[[#This Row],[Precio U. Costo]]*1.15</f>
        <v>697.11850000000004</v>
      </c>
      <c r="K390" s="92">
        <f>Tabla1[[#This Row],[Precio U. Costo]]*1.2</f>
        <v>727.428</v>
      </c>
      <c r="L390" s="92">
        <f>Tabla1[[#This Row],[Precio U. Costo]]*1.25</f>
        <v>757.73750000000007</v>
      </c>
      <c r="M390" s="92">
        <f>Tabla1[[#This Row],[Precio U. Costo]]*1.3</f>
        <v>788.04700000000014</v>
      </c>
      <c r="N390" s="92">
        <f>Tabla1[[#This Row],[Precio U. Costo]]*1.35</f>
        <v>818.3565000000001</v>
      </c>
      <c r="O390" s="92">
        <f>Tabla1[[#This Row],[Precio U. Costo]]*1.4</f>
        <v>848.66600000000005</v>
      </c>
      <c r="P390" s="92">
        <f>Tabla1[[#This Row],[Precio U. Costo]]*1.45</f>
        <v>878.97550000000001</v>
      </c>
      <c r="Q390" s="92">
        <f>Tabla1[[#This Row],[Precio U. Costo]]*1.5</f>
        <v>909.28500000000008</v>
      </c>
      <c r="R390" s="100" t="e">
        <f>VLOOKUP(Tabla1[[#This Row],[Item]],Tabla13[],6,)</f>
        <v>#N/A</v>
      </c>
      <c r="S390" s="93" t="e">
        <f>Tabla1[[#This Row],[Cantidad en Existencia registradas]]-Tabla1[[#This Row],[Cantidad vendida
dd/mm/aaaa]]</f>
        <v>#N/A</v>
      </c>
      <c r="T390" s="93" t="e">
        <f>Tabla1[[#This Row],[Cantidad vendida
dd/mm/aaaa]]+#REF!</f>
        <v>#N/A</v>
      </c>
      <c r="U390" s="93" t="e">
        <f>Tabla1[[#This Row],[Existencia
dd/mm/aaaa2]]+#REF!</f>
        <v>#N/A</v>
      </c>
    </row>
    <row r="391" spans="1:21" s="69" customFormat="1" ht="14.45" hidden="1" customHeight="1" x14ac:dyDescent="0.25">
      <c r="A391" s="99" t="s">
        <v>473</v>
      </c>
      <c r="B391" s="94" t="s">
        <v>1</v>
      </c>
      <c r="C391" s="94" t="s">
        <v>79</v>
      </c>
      <c r="D391" s="91" t="s">
        <v>32</v>
      </c>
      <c r="E391" s="241">
        <v>2</v>
      </c>
      <c r="F391" s="237">
        <v>231.74</v>
      </c>
      <c r="G391" s="92">
        <f>Tabla1[[#This Row],[Precio U. Costo]]*1.05</f>
        <v>243.32700000000003</v>
      </c>
      <c r="H391" s="92">
        <f>Tabla1[[#This Row],[Precio U. Costo]]*1.08</f>
        <v>250.27920000000003</v>
      </c>
      <c r="I391" s="92">
        <f>Tabla1[[#This Row],[Precio U. Costo]]*1.1</f>
        <v>254.91400000000004</v>
      </c>
      <c r="J391" s="92">
        <f>Tabla1[[#This Row],[Precio U. Costo]]*1.15</f>
        <v>266.50099999999998</v>
      </c>
      <c r="K391" s="92">
        <f>Tabla1[[#This Row],[Precio U. Costo]]*1.2</f>
        <v>278.08800000000002</v>
      </c>
      <c r="L391" s="92">
        <f>Tabla1[[#This Row],[Precio U. Costo]]*1.25</f>
        <v>289.67500000000001</v>
      </c>
      <c r="M391" s="92">
        <f>Tabla1[[#This Row],[Precio U. Costo]]*1.3</f>
        <v>301.262</v>
      </c>
      <c r="N391" s="92">
        <f>Tabla1[[#This Row],[Precio U. Costo]]*1.35</f>
        <v>312.84900000000005</v>
      </c>
      <c r="O391" s="92">
        <f>Tabla1[[#This Row],[Precio U. Costo]]*1.4</f>
        <v>324.43599999999998</v>
      </c>
      <c r="P391" s="92">
        <f>Tabla1[[#This Row],[Precio U. Costo]]*1.45</f>
        <v>336.02300000000002</v>
      </c>
      <c r="Q391" s="92">
        <f>Tabla1[[#This Row],[Precio U. Costo]]*1.5</f>
        <v>347.61</v>
      </c>
      <c r="R391" s="100" t="e">
        <f>VLOOKUP(Tabla1[[#This Row],[Item]],Tabla13[],6,)</f>
        <v>#N/A</v>
      </c>
      <c r="S391" s="93" t="e">
        <f>Tabla1[[#This Row],[Cantidad en Existencia registradas]]-Tabla1[[#This Row],[Cantidad vendida
dd/mm/aaaa]]</f>
        <v>#N/A</v>
      </c>
      <c r="T391" s="93" t="e">
        <f>Tabla1[[#This Row],[Cantidad vendida
dd/mm/aaaa]]+#REF!</f>
        <v>#N/A</v>
      </c>
      <c r="U391" s="93" t="e">
        <f>Tabla1[[#This Row],[Existencia
dd/mm/aaaa2]]+#REF!</f>
        <v>#N/A</v>
      </c>
    </row>
    <row r="392" spans="1:21" s="69" customFormat="1" ht="14.45" hidden="1" customHeight="1" x14ac:dyDescent="0.25">
      <c r="A392" s="99" t="s">
        <v>472</v>
      </c>
      <c r="B392" s="94" t="s">
        <v>1</v>
      </c>
      <c r="C392" s="94" t="s">
        <v>83</v>
      </c>
      <c r="D392" s="91" t="s">
        <v>32</v>
      </c>
      <c r="E392" s="241">
        <v>2</v>
      </c>
      <c r="F392" s="161">
        <f>302.8*1.3</f>
        <v>393.64000000000004</v>
      </c>
      <c r="G392" s="92">
        <f>Tabla1[[#This Row],[Precio U. Costo]]*1.05</f>
        <v>413.32200000000006</v>
      </c>
      <c r="H392" s="92">
        <f>Tabla1[[#This Row],[Precio U. Costo]]*1.08</f>
        <v>425.13120000000009</v>
      </c>
      <c r="I392" s="92">
        <f>Tabla1[[#This Row],[Precio U. Costo]]*1.1</f>
        <v>433.00400000000008</v>
      </c>
      <c r="J392" s="92">
        <f>Tabla1[[#This Row],[Precio U. Costo]]*1.15</f>
        <v>452.68600000000004</v>
      </c>
      <c r="K392" s="92">
        <f>Tabla1[[#This Row],[Precio U. Costo]]*1.2</f>
        <v>472.36800000000005</v>
      </c>
      <c r="L392" s="92">
        <f>Tabla1[[#This Row],[Precio U. Costo]]*1.25</f>
        <v>492.05000000000007</v>
      </c>
      <c r="M392" s="92">
        <f>Tabla1[[#This Row],[Precio U. Costo]]*1.3</f>
        <v>511.73200000000008</v>
      </c>
      <c r="N392" s="92">
        <f>Tabla1[[#This Row],[Precio U. Costo]]*1.35</f>
        <v>531.4140000000001</v>
      </c>
      <c r="O392" s="92">
        <f>Tabla1[[#This Row],[Precio U. Costo]]*1.4</f>
        <v>551.096</v>
      </c>
      <c r="P392" s="92">
        <f>Tabla1[[#This Row],[Precio U. Costo]]*1.45</f>
        <v>570.77800000000002</v>
      </c>
      <c r="Q392" s="92">
        <f>Tabla1[[#This Row],[Precio U. Costo]]*1.5</f>
        <v>590.46</v>
      </c>
      <c r="R392" s="100" t="e">
        <f>VLOOKUP(Tabla1[[#This Row],[Item]],Tabla13[],6,)</f>
        <v>#N/A</v>
      </c>
      <c r="S392" s="93" t="e">
        <f>Tabla1[[#This Row],[Cantidad en Existencia registradas]]-Tabla1[[#This Row],[Cantidad vendida
dd/mm/aaaa]]</f>
        <v>#N/A</v>
      </c>
      <c r="T392" s="93" t="e">
        <f>Tabla1[[#This Row],[Cantidad vendida
dd/mm/aaaa]]+#REF!</f>
        <v>#N/A</v>
      </c>
      <c r="U392" s="93" t="e">
        <f>Tabla1[[#This Row],[Existencia
dd/mm/aaaa2]]+#REF!</f>
        <v>#N/A</v>
      </c>
    </row>
    <row r="393" spans="1:21" s="69" customFormat="1" ht="14.45" hidden="1" customHeight="1" x14ac:dyDescent="0.25">
      <c r="A393" s="99" t="s">
        <v>471</v>
      </c>
      <c r="B393" s="94" t="s">
        <v>1</v>
      </c>
      <c r="C393" s="91" t="s">
        <v>80</v>
      </c>
      <c r="D393" s="91" t="s">
        <v>32</v>
      </c>
      <c r="E393" s="241">
        <v>20</v>
      </c>
      <c r="F393" s="231">
        <v>113.27</v>
      </c>
      <c r="G393" s="92">
        <f>Tabla1[[#This Row],[Precio U. Costo]]*1.05</f>
        <v>118.9335</v>
      </c>
      <c r="H393" s="92">
        <f>Tabla1[[#This Row],[Precio U. Costo]]*1.08</f>
        <v>122.33160000000001</v>
      </c>
      <c r="I393" s="92">
        <f>Tabla1[[#This Row],[Precio U. Costo]]*1.1</f>
        <v>124.59700000000001</v>
      </c>
      <c r="J393" s="92">
        <f>Tabla1[[#This Row],[Precio U. Costo]]*1.15</f>
        <v>130.26049999999998</v>
      </c>
      <c r="K393" s="92">
        <f>Tabla1[[#This Row],[Precio U. Costo]]*1.2</f>
        <v>135.92399999999998</v>
      </c>
      <c r="L393" s="92">
        <f>Tabla1[[#This Row],[Precio U. Costo]]*1.25</f>
        <v>141.58750000000001</v>
      </c>
      <c r="M393" s="92">
        <f>Tabla1[[#This Row],[Precio U. Costo]]*1.3</f>
        <v>147.251</v>
      </c>
      <c r="N393" s="92">
        <f>Tabla1[[#This Row],[Precio U. Costo]]*1.35</f>
        <v>152.9145</v>
      </c>
      <c r="O393" s="92">
        <f>Tabla1[[#This Row],[Precio U. Costo]]*1.4</f>
        <v>158.57799999999997</v>
      </c>
      <c r="P393" s="92">
        <f>Tabla1[[#This Row],[Precio U. Costo]]*1.45</f>
        <v>164.2415</v>
      </c>
      <c r="Q393" s="92">
        <f>Tabla1[[#This Row],[Precio U. Costo]]*1.5</f>
        <v>169.905</v>
      </c>
      <c r="R393" s="100" t="e">
        <f>VLOOKUP(Tabla1[[#This Row],[Item]],Tabla13[],6,)</f>
        <v>#N/A</v>
      </c>
      <c r="S393" s="93" t="e">
        <f>Tabla1[[#This Row],[Cantidad en Existencia registradas]]-Tabla1[[#This Row],[Cantidad vendida
dd/mm/aaaa]]</f>
        <v>#N/A</v>
      </c>
      <c r="T393" s="93" t="e">
        <f>Tabla1[[#This Row],[Cantidad vendida
dd/mm/aaaa]]+#REF!</f>
        <v>#N/A</v>
      </c>
      <c r="U393" s="93" t="e">
        <f>Tabla1[[#This Row],[Existencia
dd/mm/aaaa2]]+#REF!</f>
        <v>#N/A</v>
      </c>
    </row>
    <row r="394" spans="1:21" s="69" customFormat="1" ht="14.45" hidden="1" customHeight="1" x14ac:dyDescent="0.25">
      <c r="A394" s="99" t="s">
        <v>470</v>
      </c>
      <c r="B394" s="94" t="s">
        <v>1</v>
      </c>
      <c r="C394" s="91" t="s">
        <v>121</v>
      </c>
      <c r="D394" s="91" t="s">
        <v>32</v>
      </c>
      <c r="E394" s="241">
        <v>4</v>
      </c>
      <c r="F394" s="161">
        <f>266*1.3</f>
        <v>345.8</v>
      </c>
      <c r="G394" s="92">
        <f>Tabla1[[#This Row],[Precio U. Costo]]*1.05</f>
        <v>363.09000000000003</v>
      </c>
      <c r="H394" s="92">
        <f>Tabla1[[#This Row],[Precio U. Costo]]*1.08</f>
        <v>373.46400000000006</v>
      </c>
      <c r="I394" s="92">
        <f>Tabla1[[#This Row],[Precio U. Costo]]*1.1</f>
        <v>380.38000000000005</v>
      </c>
      <c r="J394" s="92">
        <f>Tabla1[[#This Row],[Precio U. Costo]]*1.15</f>
        <v>397.66999999999996</v>
      </c>
      <c r="K394" s="92">
        <f>Tabla1[[#This Row],[Precio U. Costo]]*1.2</f>
        <v>414.96</v>
      </c>
      <c r="L394" s="92">
        <f>Tabla1[[#This Row],[Precio U. Costo]]*1.25</f>
        <v>432.25</v>
      </c>
      <c r="M394" s="92">
        <f>Tabla1[[#This Row],[Precio U. Costo]]*1.3</f>
        <v>449.54</v>
      </c>
      <c r="N394" s="92">
        <f>Tabla1[[#This Row],[Precio U. Costo]]*1.35</f>
        <v>466.83000000000004</v>
      </c>
      <c r="O394" s="92">
        <f>Tabla1[[#This Row],[Precio U. Costo]]*1.4</f>
        <v>484.12</v>
      </c>
      <c r="P394" s="92">
        <f>Tabla1[[#This Row],[Precio U. Costo]]*1.45</f>
        <v>501.41</v>
      </c>
      <c r="Q394" s="92">
        <f>Tabla1[[#This Row],[Precio U. Costo]]*1.5</f>
        <v>518.70000000000005</v>
      </c>
      <c r="R394" s="100" t="e">
        <f>VLOOKUP(Tabla1[[#This Row],[Item]],Tabla13[],6,)</f>
        <v>#N/A</v>
      </c>
      <c r="S394" s="93" t="e">
        <f>Tabla1[[#This Row],[Cantidad en Existencia registradas]]-Tabla1[[#This Row],[Cantidad vendida
dd/mm/aaaa]]</f>
        <v>#N/A</v>
      </c>
      <c r="T394" s="93" t="e">
        <f>Tabla1[[#This Row],[Cantidad vendida
dd/mm/aaaa]]+#REF!</f>
        <v>#N/A</v>
      </c>
      <c r="U394" s="93" t="e">
        <f>Tabla1[[#This Row],[Existencia
dd/mm/aaaa2]]+#REF!</f>
        <v>#N/A</v>
      </c>
    </row>
    <row r="395" spans="1:21" s="69" customFormat="1" ht="14.45" hidden="1" customHeight="1" x14ac:dyDescent="0.25">
      <c r="A395" s="99" t="s">
        <v>469</v>
      </c>
      <c r="B395" s="94" t="s">
        <v>1</v>
      </c>
      <c r="C395" s="91" t="s">
        <v>81</v>
      </c>
      <c r="D395" s="91" t="s">
        <v>32</v>
      </c>
      <c r="E395" s="241">
        <v>29</v>
      </c>
      <c r="F395" s="219">
        <v>69.989999999999995</v>
      </c>
      <c r="G395" s="92">
        <f>Tabla1[[#This Row],[Precio U. Costo]]*1.05</f>
        <v>73.489499999999992</v>
      </c>
      <c r="H395" s="92">
        <f>Tabla1[[#This Row],[Precio U. Costo]]*1.08</f>
        <v>75.589200000000005</v>
      </c>
      <c r="I395" s="92">
        <f>Tabla1[[#This Row],[Precio U. Costo]]*1.1</f>
        <v>76.989000000000004</v>
      </c>
      <c r="J395" s="92">
        <f>Tabla1[[#This Row],[Precio U. Costo]]*1.15</f>
        <v>80.488499999999988</v>
      </c>
      <c r="K395" s="92">
        <f>Tabla1[[#This Row],[Precio U. Costo]]*1.2</f>
        <v>83.987999999999985</v>
      </c>
      <c r="L395" s="92">
        <f>Tabla1[[#This Row],[Precio U. Costo]]*1.25</f>
        <v>87.487499999999997</v>
      </c>
      <c r="M395" s="92">
        <f>Tabla1[[#This Row],[Precio U. Costo]]*1.3</f>
        <v>90.986999999999995</v>
      </c>
      <c r="N395" s="92">
        <f>Tabla1[[#This Row],[Precio U. Costo]]*1.35</f>
        <v>94.486499999999992</v>
      </c>
      <c r="O395" s="92">
        <f>Tabla1[[#This Row],[Precio U. Costo]]*1.4</f>
        <v>97.98599999999999</v>
      </c>
      <c r="P395" s="92">
        <f>Tabla1[[#This Row],[Precio U. Costo]]*1.45</f>
        <v>101.48549999999999</v>
      </c>
      <c r="Q395" s="92">
        <f>Tabla1[[#This Row],[Precio U. Costo]]*1.5</f>
        <v>104.98499999999999</v>
      </c>
      <c r="R395" s="100" t="e">
        <f>VLOOKUP(Tabla1[[#This Row],[Item]],Tabla13[],6,)</f>
        <v>#N/A</v>
      </c>
      <c r="S395" s="93" t="e">
        <f>Tabla1[[#This Row],[Cantidad en Existencia registradas]]-Tabla1[[#This Row],[Cantidad vendida
dd/mm/aaaa]]</f>
        <v>#N/A</v>
      </c>
      <c r="T395" s="93" t="e">
        <f>Tabla1[[#This Row],[Cantidad vendida
dd/mm/aaaa]]+#REF!</f>
        <v>#N/A</v>
      </c>
      <c r="U395" s="93" t="e">
        <f>Tabla1[[#This Row],[Existencia
dd/mm/aaaa2]]+#REF!</f>
        <v>#N/A</v>
      </c>
    </row>
    <row r="396" spans="1:21" s="69" customFormat="1" ht="14.45" hidden="1" customHeight="1" x14ac:dyDescent="0.25">
      <c r="A396" s="99" t="s">
        <v>468</v>
      </c>
      <c r="B396" s="94" t="s">
        <v>1</v>
      </c>
      <c r="C396" s="94" t="s">
        <v>666</v>
      </c>
      <c r="D396" s="91" t="s">
        <v>32</v>
      </c>
      <c r="E396" s="212">
        <v>0</v>
      </c>
      <c r="F396" s="161">
        <f>229.3*1.3</f>
        <v>298.09000000000003</v>
      </c>
      <c r="G396" s="92">
        <f>Tabla1[[#This Row],[Precio U. Costo]]*1.05</f>
        <v>312.99450000000007</v>
      </c>
      <c r="H396" s="92">
        <f>Tabla1[[#This Row],[Precio U. Costo]]*1.08</f>
        <v>321.93720000000008</v>
      </c>
      <c r="I396" s="92">
        <f>Tabla1[[#This Row],[Precio U. Costo]]*1.1</f>
        <v>327.89900000000006</v>
      </c>
      <c r="J396" s="92">
        <f>Tabla1[[#This Row],[Precio U. Costo]]*1.15</f>
        <v>342.80349999999999</v>
      </c>
      <c r="K396" s="92">
        <f>Tabla1[[#This Row],[Precio U. Costo]]*1.2</f>
        <v>357.70800000000003</v>
      </c>
      <c r="L396" s="92">
        <f>Tabla1[[#This Row],[Precio U. Costo]]*1.25</f>
        <v>372.61250000000007</v>
      </c>
      <c r="M396" s="92">
        <f>Tabla1[[#This Row],[Precio U. Costo]]*1.3</f>
        <v>387.51700000000005</v>
      </c>
      <c r="N396" s="92">
        <f>Tabla1[[#This Row],[Precio U. Costo]]*1.35</f>
        <v>402.42150000000009</v>
      </c>
      <c r="O396" s="92">
        <f>Tabla1[[#This Row],[Precio U. Costo]]*1.4</f>
        <v>417.32600000000002</v>
      </c>
      <c r="P396" s="92">
        <f>Tabla1[[#This Row],[Precio U. Costo]]*1.45</f>
        <v>432.23050000000001</v>
      </c>
      <c r="Q396" s="92">
        <f>Tabla1[[#This Row],[Precio U. Costo]]*1.5</f>
        <v>447.13500000000005</v>
      </c>
      <c r="R396" s="100" t="e">
        <f>VLOOKUP(Tabla1[[#This Row],[Item]],Tabla13[],6,)</f>
        <v>#N/A</v>
      </c>
      <c r="S396" s="93" t="e">
        <f>Tabla1[[#This Row],[Cantidad en Existencia registradas]]-Tabla1[[#This Row],[Cantidad vendida
dd/mm/aaaa]]</f>
        <v>#N/A</v>
      </c>
      <c r="T396" s="93" t="e">
        <f>Tabla1[[#This Row],[Cantidad vendida
dd/mm/aaaa]]+#REF!</f>
        <v>#N/A</v>
      </c>
      <c r="U396" s="93" t="e">
        <f>Tabla1[[#This Row],[Existencia
dd/mm/aaaa2]]+#REF!</f>
        <v>#N/A</v>
      </c>
    </row>
    <row r="397" spans="1:21" s="69" customFormat="1" ht="14.45" hidden="1" customHeight="1" x14ac:dyDescent="0.25">
      <c r="A397" s="99" t="s">
        <v>467</v>
      </c>
      <c r="B397" s="94" t="s">
        <v>1</v>
      </c>
      <c r="C397" s="94" t="s">
        <v>82</v>
      </c>
      <c r="D397" s="91" t="s">
        <v>32</v>
      </c>
      <c r="E397" s="241">
        <v>21</v>
      </c>
      <c r="F397" s="238">
        <v>30</v>
      </c>
      <c r="G397" s="92">
        <f>Tabla1[[#This Row],[Precio U. Costo]]*1.05</f>
        <v>31.5</v>
      </c>
      <c r="H397" s="92">
        <f>Tabla1[[#This Row],[Precio U. Costo]]*1.08</f>
        <v>32.400000000000006</v>
      </c>
      <c r="I397" s="92">
        <f>Tabla1[[#This Row],[Precio U. Costo]]*1.1</f>
        <v>33</v>
      </c>
      <c r="J397" s="92">
        <f>Tabla1[[#This Row],[Precio U. Costo]]*1.15</f>
        <v>34.5</v>
      </c>
      <c r="K397" s="92">
        <f>Tabla1[[#This Row],[Precio U. Costo]]*1.2</f>
        <v>36</v>
      </c>
      <c r="L397" s="92">
        <f>Tabla1[[#This Row],[Precio U. Costo]]*1.25</f>
        <v>37.5</v>
      </c>
      <c r="M397" s="92">
        <f>Tabla1[[#This Row],[Precio U. Costo]]*1.3</f>
        <v>39</v>
      </c>
      <c r="N397" s="92">
        <f>Tabla1[[#This Row],[Precio U. Costo]]*1.35</f>
        <v>40.5</v>
      </c>
      <c r="O397" s="92">
        <f>Tabla1[[#This Row],[Precio U. Costo]]*1.4</f>
        <v>42</v>
      </c>
      <c r="P397" s="92">
        <f>Tabla1[[#This Row],[Precio U. Costo]]*1.45</f>
        <v>43.5</v>
      </c>
      <c r="Q397" s="92">
        <f>Tabla1[[#This Row],[Precio U. Costo]]*1.5</f>
        <v>45</v>
      </c>
      <c r="R397" s="100" t="e">
        <f>VLOOKUP(Tabla1[[#This Row],[Item]],Tabla13[],6,)</f>
        <v>#N/A</v>
      </c>
      <c r="S397" s="93" t="e">
        <f>Tabla1[[#This Row],[Cantidad en Existencia registradas]]-Tabla1[[#This Row],[Cantidad vendida
dd/mm/aaaa]]</f>
        <v>#N/A</v>
      </c>
      <c r="T397" s="93" t="e">
        <f>Tabla1[[#This Row],[Cantidad vendida
dd/mm/aaaa]]+#REF!</f>
        <v>#N/A</v>
      </c>
      <c r="U397" s="93" t="e">
        <f>Tabla1[[#This Row],[Existencia
dd/mm/aaaa2]]+#REF!</f>
        <v>#N/A</v>
      </c>
    </row>
    <row r="398" spans="1:21" s="69" customFormat="1" ht="14.45" hidden="1" customHeight="1" x14ac:dyDescent="0.25">
      <c r="A398" s="99" t="s">
        <v>466</v>
      </c>
      <c r="B398" s="94" t="s">
        <v>1</v>
      </c>
      <c r="C398" s="91" t="s">
        <v>77</v>
      </c>
      <c r="D398" s="91" t="s">
        <v>32</v>
      </c>
      <c r="E398" s="243">
        <v>6</v>
      </c>
      <c r="F398" s="127">
        <f>562.13*1.15</f>
        <v>646.44949999999994</v>
      </c>
      <c r="G398" s="92">
        <f>Tabla1[[#This Row],[Precio U. Costo]]*1.05</f>
        <v>678.771975</v>
      </c>
      <c r="H398" s="92">
        <f>Tabla1[[#This Row],[Precio U. Costo]]*1.08</f>
        <v>698.16545999999994</v>
      </c>
      <c r="I398" s="92">
        <f>Tabla1[[#This Row],[Precio U. Costo]]*1.1</f>
        <v>711.09445000000005</v>
      </c>
      <c r="J398" s="92">
        <f>Tabla1[[#This Row],[Precio U. Costo]]*1.15</f>
        <v>743.41692499999988</v>
      </c>
      <c r="K398" s="92">
        <f>Tabla1[[#This Row],[Precio U. Costo]]*1.2</f>
        <v>775.73939999999993</v>
      </c>
      <c r="L398" s="92">
        <f>Tabla1[[#This Row],[Precio U. Costo]]*1.25</f>
        <v>808.06187499999987</v>
      </c>
      <c r="M398" s="92">
        <f>Tabla1[[#This Row],[Precio U. Costo]]*1.3</f>
        <v>840.38434999999993</v>
      </c>
      <c r="N398" s="92">
        <f>Tabla1[[#This Row],[Precio U. Costo]]*1.35</f>
        <v>872.70682499999998</v>
      </c>
      <c r="O398" s="92">
        <f>Tabla1[[#This Row],[Precio U. Costo]]*1.4</f>
        <v>905.02929999999981</v>
      </c>
      <c r="P398" s="92">
        <f>Tabla1[[#This Row],[Precio U. Costo]]*1.45</f>
        <v>937.35177499999986</v>
      </c>
      <c r="Q398" s="92">
        <f>Tabla1[[#This Row],[Precio U. Costo]]*1.5</f>
        <v>969.67424999999992</v>
      </c>
      <c r="R398" s="100" t="e">
        <f>VLOOKUP(Tabla1[[#This Row],[Item]],Tabla13[],6,)</f>
        <v>#N/A</v>
      </c>
      <c r="S398" s="93" t="e">
        <f>Tabla1[[#This Row],[Cantidad en Existencia registradas]]-Tabla1[[#This Row],[Cantidad vendida
dd/mm/aaaa]]</f>
        <v>#N/A</v>
      </c>
      <c r="T398" s="93" t="e">
        <f>Tabla1[[#This Row],[Cantidad vendida
dd/mm/aaaa]]+#REF!</f>
        <v>#N/A</v>
      </c>
      <c r="U398" s="93" t="e">
        <f>Tabla1[[#This Row],[Existencia
dd/mm/aaaa2]]+#REF!</f>
        <v>#N/A</v>
      </c>
    </row>
    <row r="399" spans="1:21" s="69" customFormat="1" ht="14.45" hidden="1" customHeight="1" x14ac:dyDescent="0.25">
      <c r="A399" s="99" t="s">
        <v>465</v>
      </c>
      <c r="B399" s="94" t="s">
        <v>1</v>
      </c>
      <c r="C399" s="94" t="s">
        <v>663</v>
      </c>
      <c r="D399" s="91" t="s">
        <v>32</v>
      </c>
      <c r="E399" s="214">
        <v>0</v>
      </c>
      <c r="F399" s="127">
        <v>0</v>
      </c>
      <c r="G399" s="92">
        <f>Tabla1[[#This Row],[Precio U. Costo]]*1.05</f>
        <v>0</v>
      </c>
      <c r="H399" s="92">
        <f>Tabla1[[#This Row],[Precio U. Costo]]*1.08</f>
        <v>0</v>
      </c>
      <c r="I399" s="92">
        <f>Tabla1[[#This Row],[Precio U. Costo]]*1.1</f>
        <v>0</v>
      </c>
      <c r="J399" s="92">
        <f>Tabla1[[#This Row],[Precio U. Costo]]*1.15</f>
        <v>0</v>
      </c>
      <c r="K399" s="92">
        <f>Tabla1[[#This Row],[Precio U. Costo]]*1.2</f>
        <v>0</v>
      </c>
      <c r="L399" s="92">
        <f>Tabla1[[#This Row],[Precio U. Costo]]*1.25</f>
        <v>0</v>
      </c>
      <c r="M399" s="92">
        <f>Tabla1[[#This Row],[Precio U. Costo]]*1.3</f>
        <v>0</v>
      </c>
      <c r="N399" s="92">
        <f>Tabla1[[#This Row],[Precio U. Costo]]*1.35</f>
        <v>0</v>
      </c>
      <c r="O399" s="92">
        <f>Tabla1[[#This Row],[Precio U. Costo]]*1.4</f>
        <v>0</v>
      </c>
      <c r="P399" s="92">
        <f>Tabla1[[#This Row],[Precio U. Costo]]*1.45</f>
        <v>0</v>
      </c>
      <c r="Q399" s="92">
        <f>Tabla1[[#This Row],[Precio U. Costo]]*1.5</f>
        <v>0</v>
      </c>
      <c r="R399" s="100" t="e">
        <f>VLOOKUP(Tabla1[[#This Row],[Item]],Tabla13[],6,)</f>
        <v>#N/A</v>
      </c>
      <c r="S399" s="93" t="e">
        <f>Tabla1[[#This Row],[Cantidad en Existencia registradas]]-Tabla1[[#This Row],[Cantidad vendida
dd/mm/aaaa]]</f>
        <v>#N/A</v>
      </c>
      <c r="T399" s="93" t="e">
        <f>Tabla1[[#This Row],[Cantidad vendida
dd/mm/aaaa]]+#REF!</f>
        <v>#N/A</v>
      </c>
      <c r="U399" s="93" t="e">
        <f>Tabla1[[#This Row],[Existencia
dd/mm/aaaa2]]+#REF!</f>
        <v>#N/A</v>
      </c>
    </row>
    <row r="400" spans="1:21" s="69" customFormat="1" ht="14.45" hidden="1" customHeight="1" x14ac:dyDescent="0.25">
      <c r="A400" s="99" t="s">
        <v>406</v>
      </c>
      <c r="B400" s="94" t="s">
        <v>315</v>
      </c>
      <c r="C400" s="91" t="s">
        <v>15</v>
      </c>
      <c r="D400" s="91" t="s">
        <v>32</v>
      </c>
      <c r="E400" s="212">
        <v>2</v>
      </c>
      <c r="F400" s="127">
        <v>700</v>
      </c>
      <c r="G400" s="92">
        <f>Tabla1[[#This Row],[Precio U. Costo]]*1.05</f>
        <v>735</v>
      </c>
      <c r="H400" s="92">
        <f>Tabla1[[#This Row],[Precio U. Costo]]*1.08</f>
        <v>756</v>
      </c>
      <c r="I400" s="92">
        <f>Tabla1[[#This Row],[Precio U. Costo]]*1.1</f>
        <v>770.00000000000011</v>
      </c>
      <c r="J400" s="92">
        <f>Tabla1[[#This Row],[Precio U. Costo]]*1.15</f>
        <v>804.99999999999989</v>
      </c>
      <c r="K400" s="92">
        <f>Tabla1[[#This Row],[Precio U. Costo]]*1.2</f>
        <v>840</v>
      </c>
      <c r="L400" s="92">
        <f>Tabla1[[#This Row],[Precio U. Costo]]*1.25</f>
        <v>875</v>
      </c>
      <c r="M400" s="92">
        <f>Tabla1[[#This Row],[Precio U. Costo]]*1.3</f>
        <v>910</v>
      </c>
      <c r="N400" s="92">
        <f>Tabla1[[#This Row],[Precio U. Costo]]*1.35</f>
        <v>945.00000000000011</v>
      </c>
      <c r="O400" s="92">
        <f>Tabla1[[#This Row],[Precio U. Costo]]*1.4</f>
        <v>979.99999999999989</v>
      </c>
      <c r="P400" s="92">
        <f>Tabla1[[#This Row],[Precio U. Costo]]*1.45</f>
        <v>1015</v>
      </c>
      <c r="Q400" s="92">
        <f>Tabla1[[#This Row],[Precio U. Costo]]*1.5</f>
        <v>1050</v>
      </c>
      <c r="R400" s="100" t="e">
        <f>VLOOKUP(Tabla1[[#This Row],[Item]],Tabla13[],6,)</f>
        <v>#N/A</v>
      </c>
      <c r="S400" s="93" t="e">
        <f>Tabla1[[#This Row],[Cantidad en Existencia registradas]]-Tabla1[[#This Row],[Cantidad vendida
dd/mm/aaaa]]</f>
        <v>#N/A</v>
      </c>
      <c r="T400" s="93" t="e">
        <f>Tabla1[[#This Row],[Cantidad vendida
dd/mm/aaaa]]+#REF!</f>
        <v>#N/A</v>
      </c>
      <c r="U400" s="93" t="e">
        <f>Tabla1[[#This Row],[Existencia
dd/mm/aaaa2]]+#REF!</f>
        <v>#N/A</v>
      </c>
    </row>
    <row r="401" spans="1:21" s="69" customFormat="1" ht="14.45" hidden="1" customHeight="1" x14ac:dyDescent="0.25">
      <c r="A401" s="99" t="s">
        <v>405</v>
      </c>
      <c r="B401" s="94" t="s">
        <v>315</v>
      </c>
      <c r="C401" s="91" t="s">
        <v>14</v>
      </c>
      <c r="D401" s="91" t="s">
        <v>32</v>
      </c>
      <c r="E401" s="212">
        <v>0</v>
      </c>
      <c r="F401" s="127">
        <v>700</v>
      </c>
      <c r="G401" s="92">
        <f>Tabla1[[#This Row],[Precio U. Costo]]*1.05</f>
        <v>735</v>
      </c>
      <c r="H401" s="92">
        <f>Tabla1[[#This Row],[Precio U. Costo]]*1.08</f>
        <v>756</v>
      </c>
      <c r="I401" s="92">
        <f>Tabla1[[#This Row],[Precio U. Costo]]*1.1</f>
        <v>770.00000000000011</v>
      </c>
      <c r="J401" s="92">
        <f>Tabla1[[#This Row],[Precio U. Costo]]*1.15</f>
        <v>804.99999999999989</v>
      </c>
      <c r="K401" s="92">
        <f>Tabla1[[#This Row],[Precio U. Costo]]*1.2</f>
        <v>840</v>
      </c>
      <c r="L401" s="92">
        <f>Tabla1[[#This Row],[Precio U. Costo]]*1.25</f>
        <v>875</v>
      </c>
      <c r="M401" s="92">
        <f>Tabla1[[#This Row],[Precio U. Costo]]*1.3</f>
        <v>910</v>
      </c>
      <c r="N401" s="92">
        <f>Tabla1[[#This Row],[Precio U. Costo]]*1.35</f>
        <v>945.00000000000011</v>
      </c>
      <c r="O401" s="92">
        <f>Tabla1[[#This Row],[Precio U. Costo]]*1.4</f>
        <v>979.99999999999989</v>
      </c>
      <c r="P401" s="92">
        <f>Tabla1[[#This Row],[Precio U. Costo]]*1.45</f>
        <v>1015</v>
      </c>
      <c r="Q401" s="92">
        <f>Tabla1[[#This Row],[Precio U. Costo]]*1.5</f>
        <v>1050</v>
      </c>
      <c r="R401" s="100" t="e">
        <f>VLOOKUP(Tabla1[[#This Row],[Item]],Tabla13[],6,)</f>
        <v>#N/A</v>
      </c>
      <c r="S401" s="93" t="e">
        <f>Tabla1[[#This Row],[Cantidad en Existencia registradas]]-Tabla1[[#This Row],[Cantidad vendida
dd/mm/aaaa]]</f>
        <v>#N/A</v>
      </c>
      <c r="T401" s="93" t="e">
        <f>Tabla1[[#This Row],[Cantidad vendida
dd/mm/aaaa]]+#REF!</f>
        <v>#N/A</v>
      </c>
      <c r="U401" s="93" t="e">
        <f>Tabla1[[#This Row],[Existencia
dd/mm/aaaa2]]+#REF!</f>
        <v>#N/A</v>
      </c>
    </row>
    <row r="402" spans="1:21" s="69" customFormat="1" ht="14.45" hidden="1" customHeight="1" x14ac:dyDescent="0.25">
      <c r="A402" s="141"/>
      <c r="B402" s="93" t="s">
        <v>314</v>
      </c>
      <c r="C402" s="173" t="s">
        <v>919</v>
      </c>
      <c r="D402" s="174" t="s">
        <v>32</v>
      </c>
      <c r="E402" s="213">
        <v>0</v>
      </c>
      <c r="F402" s="175"/>
      <c r="G402" s="176">
        <f>Tabla1[[#This Row],[Precio U. Costo]]*1.05</f>
        <v>0</v>
      </c>
      <c r="H402" s="176">
        <f>Tabla1[[#This Row],[Precio U. Costo]]*1.08</f>
        <v>0</v>
      </c>
      <c r="I402" s="176">
        <f>Tabla1[[#This Row],[Precio U. Costo]]*1.1</f>
        <v>0</v>
      </c>
      <c r="J402" s="176">
        <f>Tabla1[[#This Row],[Precio U. Costo]]*1.15</f>
        <v>0</v>
      </c>
      <c r="K402" s="176">
        <f>Tabla1[[#This Row],[Precio U. Costo]]*1.2</f>
        <v>0</v>
      </c>
      <c r="L402" s="176">
        <f>Tabla1[[#This Row],[Precio U. Costo]]*1.25</f>
        <v>0</v>
      </c>
      <c r="M402" s="177">
        <f>Tabla1[[#This Row],[Precio U. Costo]]*1.3</f>
        <v>0</v>
      </c>
      <c r="N402" s="177">
        <f>Tabla1[[#This Row],[Precio U. Costo]]*1.35</f>
        <v>0</v>
      </c>
      <c r="O402" s="177">
        <f>Tabla1[[#This Row],[Precio U. Costo]]*1.4</f>
        <v>0</v>
      </c>
      <c r="P402" s="176">
        <f>Tabla1[[#This Row],[Precio U. Costo]]*1.45</f>
        <v>0</v>
      </c>
      <c r="Q402" s="176">
        <f>Tabla1[[#This Row],[Precio U. Costo]]*1.5</f>
        <v>0</v>
      </c>
      <c r="R402" s="178" t="e">
        <f>VLOOKUP(Tabla1[[#This Row],[Item]],Tabla13[],6,)</f>
        <v>#N/A</v>
      </c>
      <c r="S402" s="179" t="e">
        <f>Tabla1[[#This Row],[Cantidad en Existencia registradas]]-Tabla1[[#This Row],[Cantidad vendida
dd/mm/aaaa]]</f>
        <v>#N/A</v>
      </c>
      <c r="T402" s="186" t="e">
        <f>Tabla1[[#This Row],[Cantidad vendida
dd/mm/aaaa]]+#REF!</f>
        <v>#N/A</v>
      </c>
      <c r="U402" s="186" t="e">
        <f>Tabla1[[#This Row],[Existencia
dd/mm/aaaa2]]+#REF!</f>
        <v>#N/A</v>
      </c>
    </row>
    <row r="403" spans="1:21" s="69" customFormat="1" ht="14.45" hidden="1" customHeight="1" x14ac:dyDescent="0.25">
      <c r="A403" s="171"/>
      <c r="B403" s="93" t="s">
        <v>314</v>
      </c>
      <c r="C403" s="172" t="s">
        <v>918</v>
      </c>
      <c r="D403" s="93" t="s">
        <v>32</v>
      </c>
      <c r="E403" s="213">
        <v>0</v>
      </c>
      <c r="F403" s="180"/>
      <c r="G403" s="181">
        <f>Tabla1[[#This Row],[Precio U. Costo]]*1.05</f>
        <v>0</v>
      </c>
      <c r="H403" s="181">
        <f>Tabla1[[#This Row],[Precio U. Costo]]*1.08</f>
        <v>0</v>
      </c>
      <c r="I403" s="181">
        <f>Tabla1[[#This Row],[Precio U. Costo]]*1.1</f>
        <v>0</v>
      </c>
      <c r="J403" s="181">
        <f>Tabla1[[#This Row],[Precio U. Costo]]*1.15</f>
        <v>0</v>
      </c>
      <c r="K403" s="181">
        <f>Tabla1[[#This Row],[Precio U. Costo]]*1.2</f>
        <v>0</v>
      </c>
      <c r="L403" s="181">
        <f>Tabla1[[#This Row],[Precio U. Costo]]*1.25</f>
        <v>0</v>
      </c>
      <c r="M403" s="182">
        <f>Tabla1[[#This Row],[Precio U. Costo]]*1.3</f>
        <v>0</v>
      </c>
      <c r="N403" s="182">
        <f>Tabla1[[#This Row],[Precio U. Costo]]*1.35</f>
        <v>0</v>
      </c>
      <c r="O403" s="182">
        <f>Tabla1[[#This Row],[Precio U. Costo]]*1.4</f>
        <v>0</v>
      </c>
      <c r="P403" s="181">
        <f>Tabla1[[#This Row],[Precio U. Costo]]*1.45</f>
        <v>0</v>
      </c>
      <c r="Q403" s="181">
        <f>Tabla1[[#This Row],[Precio U. Costo]]*1.5</f>
        <v>0</v>
      </c>
      <c r="R403" s="183" t="e">
        <f>VLOOKUP(Tabla1[[#This Row],[Item]],Tabla13[],6,)</f>
        <v>#N/A</v>
      </c>
      <c r="S403" s="184" t="e">
        <f>Tabla1[[#This Row],[Cantidad en Existencia registradas]]-Tabla1[[#This Row],[Cantidad vendida
dd/mm/aaaa]]</f>
        <v>#N/A</v>
      </c>
      <c r="T403" s="185" t="e">
        <f>Tabla1[[#This Row],[Cantidad vendida
dd/mm/aaaa]]+#REF!</f>
        <v>#N/A</v>
      </c>
      <c r="U403" s="185" t="e">
        <f>Tabla1[[#This Row],[Existencia
dd/mm/aaaa2]]+#REF!</f>
        <v>#N/A</v>
      </c>
    </row>
    <row r="404" spans="1:21" s="69" customFormat="1" ht="14.45" hidden="1" customHeight="1" x14ac:dyDescent="0.25">
      <c r="A404" s="99" t="s">
        <v>605</v>
      </c>
      <c r="B404" s="94" t="s">
        <v>196</v>
      </c>
      <c r="C404" s="91" t="s">
        <v>245</v>
      </c>
      <c r="D404" s="91" t="s">
        <v>32</v>
      </c>
      <c r="E404" s="212">
        <v>3</v>
      </c>
      <c r="F404" s="127">
        <f>2299.04*1.2</f>
        <v>2758.848</v>
      </c>
      <c r="G404" s="92">
        <f>Tabla1[[#This Row],[Precio U. Costo]]*1.05</f>
        <v>2896.7903999999999</v>
      </c>
      <c r="H404" s="92">
        <f>Tabla1[[#This Row],[Precio U. Costo]]*1.08</f>
        <v>2979.55584</v>
      </c>
      <c r="I404" s="92">
        <f>Tabla1[[#This Row],[Precio U. Costo]]*1.1</f>
        <v>3034.7328000000002</v>
      </c>
      <c r="J404" s="92">
        <f>Tabla1[[#This Row],[Precio U. Costo]]*1.15</f>
        <v>3172.6751999999997</v>
      </c>
      <c r="K404" s="92">
        <f>Tabla1[[#This Row],[Precio U. Costo]]*1.2</f>
        <v>3310.6176</v>
      </c>
      <c r="L404" s="92">
        <f>Tabla1[[#This Row],[Precio U. Costo]]*1.25</f>
        <v>3448.56</v>
      </c>
      <c r="M404" s="92">
        <f>Tabla1[[#This Row],[Precio U. Costo]]*1.3</f>
        <v>3586.5023999999999</v>
      </c>
      <c r="N404" s="92">
        <f>Tabla1[[#This Row],[Precio U. Costo]]*1.35</f>
        <v>3724.4448000000002</v>
      </c>
      <c r="O404" s="92">
        <f>Tabla1[[#This Row],[Precio U. Costo]]*1.4</f>
        <v>3862.3871999999997</v>
      </c>
      <c r="P404" s="92">
        <f>Tabla1[[#This Row],[Precio U. Costo]]*1.45</f>
        <v>4000.3296</v>
      </c>
      <c r="Q404" s="92">
        <f>Tabla1[[#This Row],[Precio U. Costo]]*1.5</f>
        <v>4138.2719999999999</v>
      </c>
      <c r="R404" s="100" t="e">
        <f>VLOOKUP(Tabla1[[#This Row],[Item]],Tabla13[],6,)</f>
        <v>#N/A</v>
      </c>
      <c r="S404" s="93" t="e">
        <f>Tabla1[[#This Row],[Cantidad en Existencia registradas]]-Tabla1[[#This Row],[Cantidad vendida
dd/mm/aaaa]]</f>
        <v>#N/A</v>
      </c>
      <c r="T404" s="93" t="e">
        <f>Tabla1[[#This Row],[Cantidad vendida
dd/mm/aaaa]]+#REF!</f>
        <v>#N/A</v>
      </c>
      <c r="U404" s="93" t="e">
        <f>Tabla1[[#This Row],[Existencia
dd/mm/aaaa2]]+#REF!</f>
        <v>#N/A</v>
      </c>
    </row>
    <row r="405" spans="1:21" s="69" customFormat="1" ht="14.45" hidden="1" customHeight="1" x14ac:dyDescent="0.25">
      <c r="A405" s="99" t="s">
        <v>604</v>
      </c>
      <c r="B405" s="94" t="s">
        <v>196</v>
      </c>
      <c r="C405" s="91" t="s">
        <v>740</v>
      </c>
      <c r="D405" s="91" t="s">
        <v>32</v>
      </c>
      <c r="E405" s="213">
        <v>0</v>
      </c>
      <c r="F405" s="127">
        <v>0</v>
      </c>
      <c r="G405" s="125">
        <f>Tabla1[[#This Row],[Precio U. Costo]]*1.05</f>
        <v>0</v>
      </c>
      <c r="H405" s="125">
        <f>Tabla1[[#This Row],[Precio U. Costo]]*1.08</f>
        <v>0</v>
      </c>
      <c r="I405" s="125">
        <f>Tabla1[[#This Row],[Precio U. Costo]]*1.1</f>
        <v>0</v>
      </c>
      <c r="J405" s="125">
        <f>Tabla1[[#This Row],[Precio U. Costo]]*1.15</f>
        <v>0</v>
      </c>
      <c r="K405" s="125">
        <f>Tabla1[[#This Row],[Precio U. Costo]]*1.2</f>
        <v>0</v>
      </c>
      <c r="L405" s="125">
        <f>Tabla1[[#This Row],[Precio U. Costo]]*1.25</f>
        <v>0</v>
      </c>
      <c r="M405" s="92">
        <f>Tabla1[[#This Row],[Precio U. Costo]]*1.3</f>
        <v>0</v>
      </c>
      <c r="N405" s="92">
        <f>Tabla1[[#This Row],[Precio U. Costo]]*1.35</f>
        <v>0</v>
      </c>
      <c r="O405" s="92">
        <f>Tabla1[[#This Row],[Precio U. Costo]]*1.4</f>
        <v>0</v>
      </c>
      <c r="P405" s="92">
        <f>Tabla1[[#This Row],[Precio U. Costo]]*1.45</f>
        <v>0</v>
      </c>
      <c r="Q405" s="125">
        <f>Tabla1[[#This Row],[Precio U. Costo]]*1.5</f>
        <v>0</v>
      </c>
      <c r="R405" s="100" t="e">
        <f>VLOOKUP(Tabla1[[#This Row],[Item]],Tabla13[],6,)</f>
        <v>#N/A</v>
      </c>
      <c r="S405" s="93" t="e">
        <f>Tabla1[[#This Row],[Cantidad en Existencia registradas]]-Tabla1[[#This Row],[Cantidad vendida
dd/mm/aaaa]]</f>
        <v>#N/A</v>
      </c>
      <c r="T405" s="93" t="e">
        <f>Tabla1[[#This Row],[Cantidad vendida
dd/mm/aaaa]]+#REF!</f>
        <v>#N/A</v>
      </c>
      <c r="U405" s="93" t="e">
        <f>Tabla1[[#This Row],[Existencia
dd/mm/aaaa2]]+#REF!</f>
        <v>#N/A</v>
      </c>
    </row>
    <row r="406" spans="1:21" s="69" customFormat="1" ht="14.45" hidden="1" customHeight="1" x14ac:dyDescent="0.25">
      <c r="A406" s="224"/>
      <c r="B406" s="93"/>
      <c r="C406" s="227" t="s">
        <v>1021</v>
      </c>
      <c r="D406" s="93" t="s">
        <v>32</v>
      </c>
      <c r="E406" s="233">
        <v>900</v>
      </c>
      <c r="F406" s="236">
        <v>1.6</v>
      </c>
      <c r="G406" s="225">
        <f>Tabla1[[#This Row],[Precio U. Costo]]*1.05</f>
        <v>1.6800000000000002</v>
      </c>
      <c r="H406" s="225">
        <f>Tabla1[[#This Row],[Precio U. Costo]]*1.08</f>
        <v>1.7280000000000002</v>
      </c>
      <c r="I406" s="225">
        <f>Tabla1[[#This Row],[Precio U. Costo]]*1.1</f>
        <v>1.7600000000000002</v>
      </c>
      <c r="J406" s="225">
        <f>Tabla1[[#This Row],[Precio U. Costo]]*1.15</f>
        <v>1.8399999999999999</v>
      </c>
      <c r="K406" s="225">
        <f>Tabla1[[#This Row],[Precio U. Costo]]*1.2</f>
        <v>1.92</v>
      </c>
      <c r="L406" s="225">
        <f>Tabla1[[#This Row],[Precio U. Costo]]*1.25</f>
        <v>2</v>
      </c>
      <c r="M406" s="79">
        <f>Tabla1[[#This Row],[Precio U. Costo]]*1.3</f>
        <v>2.08</v>
      </c>
      <c r="N406" s="79">
        <f>Tabla1[[#This Row],[Precio U. Costo]]*1.35</f>
        <v>2.16</v>
      </c>
      <c r="O406" s="79">
        <f>Tabla1[[#This Row],[Precio U. Costo]]*1.4</f>
        <v>2.2399999999999998</v>
      </c>
      <c r="P406" s="225">
        <f>Tabla1[[#This Row],[Precio U. Costo]]*1.45</f>
        <v>2.3199999999999998</v>
      </c>
      <c r="Q406" s="225">
        <f>Tabla1[[#This Row],[Precio U. Costo]]*1.5</f>
        <v>2.4000000000000004</v>
      </c>
      <c r="R406" s="100" t="e">
        <f>VLOOKUP(Tabla1[[#This Row],[Item]],Tabla13[],6,)</f>
        <v>#N/A</v>
      </c>
      <c r="S406" s="140" t="e">
        <f>Tabla1[[#This Row],[Cantidad en Existencia registradas]]-Tabla1[[#This Row],[Cantidad vendida
dd/mm/aaaa]]</f>
        <v>#N/A</v>
      </c>
      <c r="T406" s="226" t="e">
        <f>Tabla1[[#This Row],[Cantidad vendida
dd/mm/aaaa]]+#REF!</f>
        <v>#N/A</v>
      </c>
      <c r="U406" s="226" t="e">
        <f>Tabla1[[#This Row],[Existencia
dd/mm/aaaa2]]+#REF!</f>
        <v>#N/A</v>
      </c>
    </row>
    <row r="407" spans="1:21" s="69" customFormat="1" ht="14.45" hidden="1" customHeight="1" x14ac:dyDescent="0.25">
      <c r="A407" s="138"/>
      <c r="B407" s="94" t="s">
        <v>186</v>
      </c>
      <c r="C407" s="91" t="s">
        <v>961</v>
      </c>
      <c r="D407" s="93" t="s">
        <v>32</v>
      </c>
      <c r="E407" s="213">
        <v>0</v>
      </c>
      <c r="F407" s="127"/>
      <c r="G407" s="209">
        <f>Tabla1[[#This Row],[Precio U. Costo]]*1.05</f>
        <v>0</v>
      </c>
      <c r="H407" s="209">
        <f>Tabla1[[#This Row],[Precio U. Costo]]*1.08</f>
        <v>0</v>
      </c>
      <c r="I407" s="209">
        <f>Tabla1[[#This Row],[Precio U. Costo]]*1.1</f>
        <v>0</v>
      </c>
      <c r="J407" s="209">
        <f>Tabla1[[#This Row],[Precio U. Costo]]*1.15</f>
        <v>0</v>
      </c>
      <c r="K407" s="209">
        <f>Tabla1[[#This Row],[Precio U. Costo]]*1.2</f>
        <v>0</v>
      </c>
      <c r="L407" s="209">
        <f>Tabla1[[#This Row],[Precio U. Costo]]*1.25</f>
        <v>0</v>
      </c>
      <c r="M407" s="92">
        <f>Tabla1[[#This Row],[Precio U. Costo]]*1.3</f>
        <v>0</v>
      </c>
      <c r="N407" s="92">
        <f>Tabla1[[#This Row],[Precio U. Costo]]*1.35</f>
        <v>0</v>
      </c>
      <c r="O407" s="92">
        <f>Tabla1[[#This Row],[Precio U. Costo]]*1.4</f>
        <v>0</v>
      </c>
      <c r="P407" s="209">
        <f>Tabla1[[#This Row],[Precio U. Costo]]*1.45</f>
        <v>0</v>
      </c>
      <c r="Q407" s="209">
        <f>Tabla1[[#This Row],[Precio U. Costo]]*1.5</f>
        <v>0</v>
      </c>
      <c r="R407" s="100" t="e">
        <f>VLOOKUP(Tabla1[[#This Row],[Item]],Tabla13[],6,)</f>
        <v>#N/A</v>
      </c>
      <c r="S407" s="140" t="e">
        <f>Tabla1[[#This Row],[Cantidad en Existencia registradas]]-Tabla1[[#This Row],[Cantidad vendida
dd/mm/aaaa]]</f>
        <v>#N/A</v>
      </c>
      <c r="T407" s="140" t="e">
        <f>Tabla1[[#This Row],[Cantidad vendida
dd/mm/aaaa]]+#REF!</f>
        <v>#N/A</v>
      </c>
      <c r="U407" s="140" t="e">
        <f>Tabla1[[#This Row],[Existencia
dd/mm/aaaa2]]+#REF!</f>
        <v>#N/A</v>
      </c>
    </row>
    <row r="408" spans="1:21" s="69" customFormat="1" ht="14.45" hidden="1" customHeight="1" x14ac:dyDescent="0.25">
      <c r="A408" s="99" t="s">
        <v>631</v>
      </c>
      <c r="B408" s="94" t="s">
        <v>186</v>
      </c>
      <c r="C408" s="91" t="s">
        <v>769</v>
      </c>
      <c r="D408" s="91" t="s">
        <v>32</v>
      </c>
      <c r="E408" s="212">
        <v>2</v>
      </c>
      <c r="F408" s="127">
        <f>35*1.2</f>
        <v>42</v>
      </c>
      <c r="G408" s="92">
        <f>Tabla1[[#This Row],[Precio U. Costo]]*1.05</f>
        <v>44.1</v>
      </c>
      <c r="H408" s="92">
        <f>Tabla1[[#This Row],[Precio U. Costo]]*1.08</f>
        <v>45.36</v>
      </c>
      <c r="I408" s="92">
        <f>Tabla1[[#This Row],[Precio U. Costo]]*1.1</f>
        <v>46.2</v>
      </c>
      <c r="J408" s="92">
        <f>Tabla1[[#This Row],[Precio U. Costo]]*1.15</f>
        <v>48.3</v>
      </c>
      <c r="K408" s="92">
        <f>Tabla1[[#This Row],[Precio U. Costo]]*1.2</f>
        <v>50.4</v>
      </c>
      <c r="L408" s="92">
        <f>Tabla1[[#This Row],[Precio U. Costo]]*1.25</f>
        <v>52.5</v>
      </c>
      <c r="M408" s="92">
        <f>Tabla1[[#This Row],[Precio U. Costo]]*1.3</f>
        <v>54.6</v>
      </c>
      <c r="N408" s="92">
        <f>Tabla1[[#This Row],[Precio U. Costo]]*1.35</f>
        <v>56.7</v>
      </c>
      <c r="O408" s="92">
        <f>Tabla1[[#This Row],[Precio U. Costo]]*1.4</f>
        <v>58.8</v>
      </c>
      <c r="P408" s="92">
        <f>Tabla1[[#This Row],[Precio U. Costo]]*1.45</f>
        <v>60.9</v>
      </c>
      <c r="Q408" s="92">
        <f>Tabla1[[#This Row],[Precio U. Costo]]*1.5</f>
        <v>63</v>
      </c>
      <c r="R408" s="100" t="e">
        <f>VLOOKUP(Tabla1[[#This Row],[Item]],Tabla13[],6,)</f>
        <v>#N/A</v>
      </c>
      <c r="S408" s="93" t="e">
        <f>Tabla1[[#This Row],[Cantidad en Existencia registradas]]-Tabla1[[#This Row],[Cantidad vendida
dd/mm/aaaa]]</f>
        <v>#N/A</v>
      </c>
      <c r="T408" s="93" t="e">
        <f>Tabla1[[#This Row],[Cantidad vendida
dd/mm/aaaa]]+#REF!</f>
        <v>#N/A</v>
      </c>
      <c r="U408" s="93" t="e">
        <f>Tabla1[[#This Row],[Existencia
dd/mm/aaaa2]]+#REF!</f>
        <v>#N/A</v>
      </c>
    </row>
    <row r="409" spans="1:21" s="69" customFormat="1" ht="14.45" hidden="1" customHeight="1" x14ac:dyDescent="0.25">
      <c r="A409" s="99" t="s">
        <v>630</v>
      </c>
      <c r="B409" s="94" t="s">
        <v>186</v>
      </c>
      <c r="C409" s="91" t="s">
        <v>777</v>
      </c>
      <c r="D409" s="91" t="s">
        <v>32</v>
      </c>
      <c r="E409" s="246">
        <v>64</v>
      </c>
      <c r="F409" s="234">
        <v>28.66</v>
      </c>
      <c r="G409" s="92">
        <f>Tabla1[[#This Row],[Precio U. Costo]]*1.05</f>
        <v>30.093</v>
      </c>
      <c r="H409" s="92">
        <f>Tabla1[[#This Row],[Precio U. Costo]]*1.08</f>
        <v>30.952800000000003</v>
      </c>
      <c r="I409" s="92">
        <f>Tabla1[[#This Row],[Precio U. Costo]]*1.1</f>
        <v>31.526000000000003</v>
      </c>
      <c r="J409" s="92">
        <f>Tabla1[[#This Row],[Precio U. Costo]]*1.15</f>
        <v>32.958999999999996</v>
      </c>
      <c r="K409" s="92">
        <f>Tabla1[[#This Row],[Precio U. Costo]]*1.2</f>
        <v>34.391999999999996</v>
      </c>
      <c r="L409" s="92">
        <f>Tabla1[[#This Row],[Precio U. Costo]]*1.25</f>
        <v>35.825000000000003</v>
      </c>
      <c r="M409" s="92">
        <f>Tabla1[[#This Row],[Precio U. Costo]]*1.3</f>
        <v>37.258000000000003</v>
      </c>
      <c r="N409" s="92">
        <f>Tabla1[[#This Row],[Precio U. Costo]]*1.35</f>
        <v>38.691000000000003</v>
      </c>
      <c r="O409" s="92">
        <f>Tabla1[[#This Row],[Precio U. Costo]]*1.4</f>
        <v>40.123999999999995</v>
      </c>
      <c r="P409" s="92">
        <f>Tabla1[[#This Row],[Precio U. Costo]]*1.45</f>
        <v>41.557000000000002</v>
      </c>
      <c r="Q409" s="92">
        <f>Tabla1[[#This Row],[Precio U. Costo]]*1.5</f>
        <v>42.99</v>
      </c>
      <c r="R409" s="100" t="e">
        <f>VLOOKUP(Tabla1[[#This Row],[Item]],Tabla13[],6,)</f>
        <v>#N/A</v>
      </c>
      <c r="S409" s="93" t="e">
        <f>Tabla1[[#This Row],[Cantidad en Existencia registradas]]-Tabla1[[#This Row],[Cantidad vendida
dd/mm/aaaa]]</f>
        <v>#N/A</v>
      </c>
      <c r="T409" s="93" t="e">
        <f>Tabla1[[#This Row],[Cantidad vendida
dd/mm/aaaa]]+#REF!</f>
        <v>#N/A</v>
      </c>
      <c r="U409" s="93" t="e">
        <f>Tabla1[[#This Row],[Existencia
dd/mm/aaaa2]]+#REF!</f>
        <v>#N/A</v>
      </c>
    </row>
    <row r="410" spans="1:21" s="69" customFormat="1" ht="14.45" hidden="1" customHeight="1" x14ac:dyDescent="0.25">
      <c r="A410" s="99" t="s">
        <v>629</v>
      </c>
      <c r="B410" s="94" t="s">
        <v>186</v>
      </c>
      <c r="C410" s="91" t="s">
        <v>782</v>
      </c>
      <c r="D410" s="91" t="s">
        <v>32</v>
      </c>
      <c r="E410" s="212">
        <v>0</v>
      </c>
      <c r="F410" s="127">
        <v>0</v>
      </c>
      <c r="G410" s="92">
        <f>Tabla1[[#This Row],[Precio U. Costo]]*1.05</f>
        <v>0</v>
      </c>
      <c r="H410" s="92">
        <f>Tabla1[[#This Row],[Precio U. Costo]]*1.08</f>
        <v>0</v>
      </c>
      <c r="I410" s="92">
        <f>Tabla1[[#This Row],[Precio U. Costo]]*1.1</f>
        <v>0</v>
      </c>
      <c r="J410" s="92">
        <f>Tabla1[[#This Row],[Precio U. Costo]]*1.15</f>
        <v>0</v>
      </c>
      <c r="K410" s="92">
        <f>Tabla1[[#This Row],[Precio U. Costo]]*1.2</f>
        <v>0</v>
      </c>
      <c r="L410" s="92">
        <f>Tabla1[[#This Row],[Precio U. Costo]]*1.25</f>
        <v>0</v>
      </c>
      <c r="M410" s="92">
        <f>Tabla1[[#This Row],[Precio U. Costo]]*1.3</f>
        <v>0</v>
      </c>
      <c r="N410" s="92">
        <f>Tabla1[[#This Row],[Precio U. Costo]]*1.35</f>
        <v>0</v>
      </c>
      <c r="O410" s="92">
        <f>Tabla1[[#This Row],[Precio U. Costo]]*1.4</f>
        <v>0</v>
      </c>
      <c r="P410" s="92">
        <f>Tabla1[[#This Row],[Precio U. Costo]]*1.45</f>
        <v>0</v>
      </c>
      <c r="Q410" s="92">
        <f>Tabla1[[#This Row],[Precio U. Costo]]*1.5</f>
        <v>0</v>
      </c>
      <c r="R410" s="100" t="e">
        <f>VLOOKUP(Tabla1[[#This Row],[Item]],Tabla13[],6,)</f>
        <v>#N/A</v>
      </c>
      <c r="S410" s="93" t="e">
        <f>Tabla1[[#This Row],[Cantidad en Existencia registradas]]-Tabla1[[#This Row],[Cantidad vendida
dd/mm/aaaa]]</f>
        <v>#N/A</v>
      </c>
      <c r="T410" s="93" t="e">
        <f>Tabla1[[#This Row],[Cantidad vendida
dd/mm/aaaa]]+#REF!</f>
        <v>#N/A</v>
      </c>
      <c r="U410" s="93" t="e">
        <f>Tabla1[[#This Row],[Existencia
dd/mm/aaaa2]]+#REF!</f>
        <v>#N/A</v>
      </c>
    </row>
    <row r="411" spans="1:21" s="69" customFormat="1" ht="14.45" hidden="1" customHeight="1" x14ac:dyDescent="0.25">
      <c r="A411" s="99" t="s">
        <v>628</v>
      </c>
      <c r="B411" s="94" t="s">
        <v>186</v>
      </c>
      <c r="C411" s="91" t="s">
        <v>176</v>
      </c>
      <c r="D411" s="91" t="s">
        <v>32</v>
      </c>
      <c r="E411" s="212">
        <v>51</v>
      </c>
      <c r="F411" s="127">
        <f>168*1.2</f>
        <v>201.6</v>
      </c>
      <c r="G411" s="92">
        <f>Tabla1[[#This Row],[Precio U. Costo]]*1.05</f>
        <v>211.68</v>
      </c>
      <c r="H411" s="92">
        <f>Tabla1[[#This Row],[Precio U. Costo]]*1.08</f>
        <v>217.72800000000001</v>
      </c>
      <c r="I411" s="92">
        <f>Tabla1[[#This Row],[Precio U. Costo]]*1.1</f>
        <v>221.76000000000002</v>
      </c>
      <c r="J411" s="92">
        <f>Tabla1[[#This Row],[Precio U. Costo]]*1.15</f>
        <v>231.83999999999997</v>
      </c>
      <c r="K411" s="92">
        <f>Tabla1[[#This Row],[Precio U. Costo]]*1.2</f>
        <v>241.92</v>
      </c>
      <c r="L411" s="92">
        <f>Tabla1[[#This Row],[Precio U. Costo]]*1.25</f>
        <v>252</v>
      </c>
      <c r="M411" s="92">
        <f>Tabla1[[#This Row],[Precio U. Costo]]*1.3</f>
        <v>262.08</v>
      </c>
      <c r="N411" s="92">
        <f>Tabla1[[#This Row],[Precio U. Costo]]*1.35</f>
        <v>272.16000000000003</v>
      </c>
      <c r="O411" s="92">
        <f>Tabla1[[#This Row],[Precio U. Costo]]*1.4</f>
        <v>282.23999999999995</v>
      </c>
      <c r="P411" s="92">
        <f>Tabla1[[#This Row],[Precio U. Costo]]*1.45</f>
        <v>292.32</v>
      </c>
      <c r="Q411" s="92">
        <f>Tabla1[[#This Row],[Precio U. Costo]]*1.5</f>
        <v>302.39999999999998</v>
      </c>
      <c r="R411" s="100" t="e">
        <f>VLOOKUP(Tabla1[[#This Row],[Item]],Tabla13[],6,)</f>
        <v>#N/A</v>
      </c>
      <c r="S411" s="93" t="e">
        <f>Tabla1[[#This Row],[Cantidad en Existencia registradas]]-Tabla1[[#This Row],[Cantidad vendida
dd/mm/aaaa]]</f>
        <v>#N/A</v>
      </c>
      <c r="T411" s="93" t="e">
        <f>Tabla1[[#This Row],[Cantidad vendida
dd/mm/aaaa]]+#REF!</f>
        <v>#N/A</v>
      </c>
      <c r="U411" s="93" t="e">
        <f>Tabla1[[#This Row],[Existencia
dd/mm/aaaa2]]+#REF!</f>
        <v>#N/A</v>
      </c>
    </row>
    <row r="412" spans="1:21" s="69" customFormat="1" ht="14.45" hidden="1" customHeight="1" x14ac:dyDescent="0.25">
      <c r="A412" s="99" t="s">
        <v>627</v>
      </c>
      <c r="B412" s="94" t="s">
        <v>186</v>
      </c>
      <c r="C412" s="91" t="s">
        <v>771</v>
      </c>
      <c r="D412" s="91" t="s">
        <v>32</v>
      </c>
      <c r="E412" s="212">
        <v>0</v>
      </c>
      <c r="F412" s="127">
        <v>0</v>
      </c>
      <c r="G412" s="92">
        <f>Tabla1[[#This Row],[Precio U. Costo]]*1.05</f>
        <v>0</v>
      </c>
      <c r="H412" s="92">
        <f>Tabla1[[#This Row],[Precio U. Costo]]*1.08</f>
        <v>0</v>
      </c>
      <c r="I412" s="92">
        <f>Tabla1[[#This Row],[Precio U. Costo]]*1.1</f>
        <v>0</v>
      </c>
      <c r="J412" s="92">
        <f>Tabla1[[#This Row],[Precio U. Costo]]*1.15</f>
        <v>0</v>
      </c>
      <c r="K412" s="92">
        <f>Tabla1[[#This Row],[Precio U. Costo]]*1.2</f>
        <v>0</v>
      </c>
      <c r="L412" s="92">
        <f>Tabla1[[#This Row],[Precio U. Costo]]*1.25</f>
        <v>0</v>
      </c>
      <c r="M412" s="92">
        <f>Tabla1[[#This Row],[Precio U. Costo]]*1.3</f>
        <v>0</v>
      </c>
      <c r="N412" s="92">
        <f>Tabla1[[#This Row],[Precio U. Costo]]*1.35</f>
        <v>0</v>
      </c>
      <c r="O412" s="92">
        <f>Tabla1[[#This Row],[Precio U. Costo]]*1.4</f>
        <v>0</v>
      </c>
      <c r="P412" s="92">
        <f>Tabla1[[#This Row],[Precio U. Costo]]*1.45</f>
        <v>0</v>
      </c>
      <c r="Q412" s="92">
        <f>Tabla1[[#This Row],[Precio U. Costo]]*1.5</f>
        <v>0</v>
      </c>
      <c r="R412" s="100" t="e">
        <f>VLOOKUP(Tabla1[[#This Row],[Item]],Tabla13[],6,)</f>
        <v>#N/A</v>
      </c>
      <c r="S412" s="93" t="e">
        <f>Tabla1[[#This Row],[Cantidad en Existencia registradas]]-Tabla1[[#This Row],[Cantidad vendida
dd/mm/aaaa]]</f>
        <v>#N/A</v>
      </c>
      <c r="T412" s="93" t="e">
        <f>Tabla1[[#This Row],[Cantidad vendida
dd/mm/aaaa]]+#REF!</f>
        <v>#N/A</v>
      </c>
      <c r="U412" s="93" t="e">
        <f>Tabla1[[#This Row],[Existencia
dd/mm/aaaa2]]+#REF!</f>
        <v>#N/A</v>
      </c>
    </row>
    <row r="413" spans="1:21" s="69" customFormat="1" ht="14.45" hidden="1" customHeight="1" x14ac:dyDescent="0.25">
      <c r="A413" s="99" t="s">
        <v>626</v>
      </c>
      <c r="B413" s="94" t="s">
        <v>186</v>
      </c>
      <c r="C413" s="91" t="s">
        <v>770</v>
      </c>
      <c r="D413" s="91" t="s">
        <v>32</v>
      </c>
      <c r="E413" s="212">
        <v>0</v>
      </c>
      <c r="F413" s="127">
        <v>120</v>
      </c>
      <c r="G413" s="92">
        <f>Tabla1[[#This Row],[Precio U. Costo]]*1.05</f>
        <v>126</v>
      </c>
      <c r="H413" s="92">
        <f>Tabla1[[#This Row],[Precio U. Costo]]*1.08</f>
        <v>129.60000000000002</v>
      </c>
      <c r="I413" s="92">
        <f>Tabla1[[#This Row],[Precio U. Costo]]*1.1</f>
        <v>132</v>
      </c>
      <c r="J413" s="92">
        <f>Tabla1[[#This Row],[Precio U. Costo]]*1.15</f>
        <v>138</v>
      </c>
      <c r="K413" s="92">
        <f>Tabla1[[#This Row],[Precio U. Costo]]*1.2</f>
        <v>144</v>
      </c>
      <c r="L413" s="92">
        <f>Tabla1[[#This Row],[Precio U. Costo]]*1.25</f>
        <v>150</v>
      </c>
      <c r="M413" s="92">
        <f>Tabla1[[#This Row],[Precio U. Costo]]*1.3</f>
        <v>156</v>
      </c>
      <c r="N413" s="92">
        <f>Tabla1[[#This Row],[Precio U. Costo]]*1.35</f>
        <v>162</v>
      </c>
      <c r="O413" s="92">
        <f>Tabla1[[#This Row],[Precio U. Costo]]*1.4</f>
        <v>168</v>
      </c>
      <c r="P413" s="92">
        <f>Tabla1[[#This Row],[Precio U. Costo]]*1.45</f>
        <v>174</v>
      </c>
      <c r="Q413" s="92">
        <f>Tabla1[[#This Row],[Precio U. Costo]]*1.5</f>
        <v>180</v>
      </c>
      <c r="R413" s="100" t="e">
        <f>VLOOKUP(Tabla1[[#This Row],[Item]],Tabla13[],6,)</f>
        <v>#N/A</v>
      </c>
      <c r="S413" s="93" t="e">
        <f>Tabla1[[#This Row],[Cantidad en Existencia registradas]]-Tabla1[[#This Row],[Cantidad vendida
dd/mm/aaaa]]</f>
        <v>#N/A</v>
      </c>
      <c r="T413" s="93" t="e">
        <f>Tabla1[[#This Row],[Cantidad vendida
dd/mm/aaaa]]+#REF!</f>
        <v>#N/A</v>
      </c>
      <c r="U413" s="93" t="e">
        <f>Tabla1[[#This Row],[Existencia
dd/mm/aaaa2]]+#REF!</f>
        <v>#N/A</v>
      </c>
    </row>
    <row r="414" spans="1:21" s="69" customFormat="1" ht="14.45" hidden="1" customHeight="1" x14ac:dyDescent="0.25">
      <c r="A414" s="99" t="s">
        <v>625</v>
      </c>
      <c r="B414" s="94" t="s">
        <v>186</v>
      </c>
      <c r="C414" s="91" t="s">
        <v>968</v>
      </c>
      <c r="D414" s="91" t="s">
        <v>32</v>
      </c>
      <c r="E414" s="241">
        <v>260</v>
      </c>
      <c r="F414" s="162">
        <v>86.3</v>
      </c>
      <c r="G414" s="92">
        <f>Tabla1[[#This Row],[Precio U. Costo]]*1.05</f>
        <v>90.614999999999995</v>
      </c>
      <c r="H414" s="92">
        <f>Tabla1[[#This Row],[Precio U. Costo]]*1.08</f>
        <v>93.204000000000008</v>
      </c>
      <c r="I414" s="92">
        <f>Tabla1[[#This Row],[Precio U. Costo]]*1.1</f>
        <v>94.93</v>
      </c>
      <c r="J414" s="92">
        <f>Tabla1[[#This Row],[Precio U. Costo]]*1.15</f>
        <v>99.24499999999999</v>
      </c>
      <c r="K414" s="92">
        <f>Tabla1[[#This Row],[Precio U. Costo]]*1.2</f>
        <v>103.55999999999999</v>
      </c>
      <c r="L414" s="92">
        <f>Tabla1[[#This Row],[Precio U. Costo]]*1.25</f>
        <v>107.875</v>
      </c>
      <c r="M414" s="92">
        <f>Tabla1[[#This Row],[Precio U. Costo]]*1.3</f>
        <v>112.19</v>
      </c>
      <c r="N414" s="92">
        <f>Tabla1[[#This Row],[Precio U. Costo]]*1.35</f>
        <v>116.50500000000001</v>
      </c>
      <c r="O414" s="92">
        <f>Tabla1[[#This Row],[Precio U. Costo]]*1.4</f>
        <v>120.82</v>
      </c>
      <c r="P414" s="92">
        <f>Tabla1[[#This Row],[Precio U. Costo]]*1.45</f>
        <v>125.13499999999999</v>
      </c>
      <c r="Q414" s="92">
        <f>Tabla1[[#This Row],[Precio U. Costo]]*1.5</f>
        <v>129.44999999999999</v>
      </c>
      <c r="R414" s="100" t="e">
        <f>VLOOKUP(Tabla1[[#This Row],[Item]],Tabla13[],6,)</f>
        <v>#N/A</v>
      </c>
      <c r="S414" s="93" t="e">
        <f>Tabla1[[#This Row],[Cantidad en Existencia registradas]]-Tabla1[[#This Row],[Cantidad vendida
dd/mm/aaaa]]</f>
        <v>#N/A</v>
      </c>
      <c r="T414" s="93" t="e">
        <f>Tabla1[[#This Row],[Cantidad vendida
dd/mm/aaaa]]+#REF!</f>
        <v>#N/A</v>
      </c>
      <c r="U414" s="93" t="e">
        <f>Tabla1[[#This Row],[Existencia
dd/mm/aaaa2]]+#REF!</f>
        <v>#N/A</v>
      </c>
    </row>
    <row r="415" spans="1:21" s="69" customFormat="1" ht="14.45" hidden="1" customHeight="1" x14ac:dyDescent="0.25">
      <c r="A415" s="99" t="s">
        <v>624</v>
      </c>
      <c r="B415" s="94" t="s">
        <v>186</v>
      </c>
      <c r="C415" s="91" t="s">
        <v>175</v>
      </c>
      <c r="D415" s="91" t="s">
        <v>32</v>
      </c>
      <c r="E415" s="212">
        <v>0</v>
      </c>
      <c r="F415" s="127">
        <v>29</v>
      </c>
      <c r="G415" s="92">
        <f>Tabla1[[#This Row],[Precio U. Costo]]*1.05</f>
        <v>30.450000000000003</v>
      </c>
      <c r="H415" s="92">
        <f>Tabla1[[#This Row],[Precio U. Costo]]*1.08</f>
        <v>31.32</v>
      </c>
      <c r="I415" s="92">
        <f>Tabla1[[#This Row],[Precio U. Costo]]*1.1</f>
        <v>31.900000000000002</v>
      </c>
      <c r="J415" s="92">
        <f>Tabla1[[#This Row],[Precio U. Costo]]*1.15</f>
        <v>33.349999999999994</v>
      </c>
      <c r="K415" s="92">
        <f>Tabla1[[#This Row],[Precio U. Costo]]*1.2</f>
        <v>34.799999999999997</v>
      </c>
      <c r="L415" s="92">
        <f>Tabla1[[#This Row],[Precio U. Costo]]*1.25</f>
        <v>36.25</v>
      </c>
      <c r="M415" s="92">
        <f>Tabla1[[#This Row],[Precio U. Costo]]*1.3</f>
        <v>37.700000000000003</v>
      </c>
      <c r="N415" s="92">
        <f>Tabla1[[#This Row],[Precio U. Costo]]*1.35</f>
        <v>39.150000000000006</v>
      </c>
      <c r="O415" s="92">
        <f>Tabla1[[#This Row],[Precio U. Costo]]*1.4</f>
        <v>40.599999999999994</v>
      </c>
      <c r="P415" s="92">
        <f>Tabla1[[#This Row],[Precio U. Costo]]*1.45</f>
        <v>42.05</v>
      </c>
      <c r="Q415" s="92">
        <f>Tabla1[[#This Row],[Precio U. Costo]]*1.5</f>
        <v>43.5</v>
      </c>
      <c r="R415" s="100" t="e">
        <f>VLOOKUP(Tabla1[[#This Row],[Item]],Tabla13[],6,)</f>
        <v>#N/A</v>
      </c>
      <c r="S415" s="93" t="e">
        <f>Tabla1[[#This Row],[Cantidad en Existencia registradas]]-Tabla1[[#This Row],[Cantidad vendida
dd/mm/aaaa]]</f>
        <v>#N/A</v>
      </c>
      <c r="T415" s="93" t="e">
        <f>Tabla1[[#This Row],[Cantidad vendida
dd/mm/aaaa]]+#REF!</f>
        <v>#N/A</v>
      </c>
      <c r="U415" s="93" t="e">
        <f>Tabla1[[#This Row],[Existencia
dd/mm/aaaa2]]+#REF!</f>
        <v>#N/A</v>
      </c>
    </row>
    <row r="416" spans="1:21" s="69" customFormat="1" ht="14.45" hidden="1" customHeight="1" x14ac:dyDescent="0.25">
      <c r="A416" s="99" t="s">
        <v>376</v>
      </c>
      <c r="B416" s="94" t="s">
        <v>122</v>
      </c>
      <c r="C416" s="91" t="s">
        <v>842</v>
      </c>
      <c r="D416" s="91" t="s">
        <v>32</v>
      </c>
      <c r="E416" s="212">
        <v>0</v>
      </c>
      <c r="F416" s="127">
        <v>0</v>
      </c>
      <c r="G416" s="92">
        <f>Tabla1[[#This Row],[Precio U. Costo]]*1.05</f>
        <v>0</v>
      </c>
      <c r="H416" s="92">
        <f>Tabla1[[#This Row],[Precio U. Costo]]*1.08</f>
        <v>0</v>
      </c>
      <c r="I416" s="92">
        <f>Tabla1[[#This Row],[Precio U. Costo]]*1.1</f>
        <v>0</v>
      </c>
      <c r="J416" s="92">
        <f>Tabla1[[#This Row],[Precio U. Costo]]*1.15</f>
        <v>0</v>
      </c>
      <c r="K416" s="92">
        <f>Tabla1[[#This Row],[Precio U. Costo]]*1.2</f>
        <v>0</v>
      </c>
      <c r="L416" s="92">
        <f>Tabla1[[#This Row],[Precio U. Costo]]*1.25</f>
        <v>0</v>
      </c>
      <c r="M416" s="92">
        <f>Tabla1[[#This Row],[Precio U. Costo]]*1.3</f>
        <v>0</v>
      </c>
      <c r="N416" s="92">
        <f>Tabla1[[#This Row],[Precio U. Costo]]*1.35</f>
        <v>0</v>
      </c>
      <c r="O416" s="92">
        <f>Tabla1[[#This Row],[Precio U. Costo]]*1.4</f>
        <v>0</v>
      </c>
      <c r="P416" s="92">
        <f>Tabla1[[#This Row],[Precio U. Costo]]*1.45</f>
        <v>0</v>
      </c>
      <c r="Q416" s="92">
        <f>Tabla1[[#This Row],[Precio U. Costo]]*1.5</f>
        <v>0</v>
      </c>
      <c r="R416" s="100" t="e">
        <f>VLOOKUP(Tabla1[[#This Row],[Item]],Tabla13[],6,)</f>
        <v>#N/A</v>
      </c>
      <c r="S416" s="93" t="e">
        <f>Tabla1[[#This Row],[Cantidad en Existencia registradas]]-Tabla1[[#This Row],[Cantidad vendida
dd/mm/aaaa]]</f>
        <v>#N/A</v>
      </c>
      <c r="T416" s="93" t="e">
        <f>Tabla1[[#This Row],[Cantidad vendida
dd/mm/aaaa]]+#REF!</f>
        <v>#N/A</v>
      </c>
      <c r="U416" s="93" t="e">
        <f>Tabla1[[#This Row],[Existencia
dd/mm/aaaa2]]+#REF!</f>
        <v>#N/A</v>
      </c>
    </row>
    <row r="417" spans="1:775" s="69" customFormat="1" ht="14.45" hidden="1" customHeight="1" x14ac:dyDescent="0.25">
      <c r="A417" s="99" t="s">
        <v>375</v>
      </c>
      <c r="B417" s="94" t="s">
        <v>122</v>
      </c>
      <c r="C417" s="91" t="s">
        <v>129</v>
      </c>
      <c r="D417" s="91" t="s">
        <v>32</v>
      </c>
      <c r="E417" s="241">
        <v>191</v>
      </c>
      <c r="F417" s="127">
        <v>31</v>
      </c>
      <c r="G417" s="92">
        <f>Tabla1[[#This Row],[Precio U. Costo]]*1.05</f>
        <v>32.550000000000004</v>
      </c>
      <c r="H417" s="92">
        <f>Tabla1[[#This Row],[Precio U. Costo]]*1.08</f>
        <v>33.480000000000004</v>
      </c>
      <c r="I417" s="92">
        <f>Tabla1[[#This Row],[Precio U. Costo]]*1.1</f>
        <v>34.1</v>
      </c>
      <c r="J417" s="92">
        <f>Tabla1[[#This Row],[Precio U. Costo]]*1.15</f>
        <v>35.65</v>
      </c>
      <c r="K417" s="92">
        <f>Tabla1[[#This Row],[Precio U. Costo]]*1.2</f>
        <v>37.199999999999996</v>
      </c>
      <c r="L417" s="92">
        <f>Tabla1[[#This Row],[Precio U. Costo]]*1.25</f>
        <v>38.75</v>
      </c>
      <c r="M417" s="92">
        <f>Tabla1[[#This Row],[Precio U. Costo]]*1.3</f>
        <v>40.300000000000004</v>
      </c>
      <c r="N417" s="92">
        <f>Tabla1[[#This Row],[Precio U. Costo]]*1.35</f>
        <v>41.85</v>
      </c>
      <c r="O417" s="92">
        <f>Tabla1[[#This Row],[Precio U. Costo]]*1.4</f>
        <v>43.4</v>
      </c>
      <c r="P417" s="92">
        <f>Tabla1[[#This Row],[Precio U. Costo]]*1.45</f>
        <v>44.949999999999996</v>
      </c>
      <c r="Q417" s="92">
        <f>Tabla1[[#This Row],[Precio U. Costo]]*1.5</f>
        <v>46.5</v>
      </c>
      <c r="R417" s="100" t="e">
        <f>VLOOKUP(Tabla1[[#This Row],[Item]],Tabla13[],6,)</f>
        <v>#N/A</v>
      </c>
      <c r="S417" s="93" t="e">
        <f>Tabla1[[#This Row],[Cantidad en Existencia registradas]]-Tabla1[[#This Row],[Cantidad vendida
dd/mm/aaaa]]</f>
        <v>#N/A</v>
      </c>
      <c r="T417" s="93" t="e">
        <f>Tabla1[[#This Row],[Cantidad vendida
dd/mm/aaaa]]+#REF!</f>
        <v>#N/A</v>
      </c>
      <c r="U417" s="93" t="e">
        <f>Tabla1[[#This Row],[Existencia
dd/mm/aaaa2]]+#REF!</f>
        <v>#N/A</v>
      </c>
    </row>
    <row r="418" spans="1:775" s="69" customFormat="1" ht="14.45" hidden="1" customHeight="1" x14ac:dyDescent="0.25">
      <c r="A418" s="99" t="s">
        <v>374</v>
      </c>
      <c r="B418" s="94" t="s">
        <v>122</v>
      </c>
      <c r="C418" s="91" t="s">
        <v>958</v>
      </c>
      <c r="D418" s="91" t="s">
        <v>32</v>
      </c>
      <c r="E418" s="222">
        <v>5</v>
      </c>
      <c r="F418" s="132">
        <f>32.48*1.35</f>
        <v>43.847999999999999</v>
      </c>
      <c r="G418" s="92">
        <f>Tabla1[[#This Row],[Precio U. Costo]]*1.05</f>
        <v>46.040399999999998</v>
      </c>
      <c r="H418" s="92">
        <f>Tabla1[[#This Row],[Precio U. Costo]]*1.08</f>
        <v>47.355840000000001</v>
      </c>
      <c r="I418" s="92">
        <f>Tabla1[[#This Row],[Precio U. Costo]]*1.1</f>
        <v>48.232800000000005</v>
      </c>
      <c r="J418" s="92">
        <f>Tabla1[[#This Row],[Precio U. Costo]]*1.15</f>
        <v>50.425199999999997</v>
      </c>
      <c r="K418" s="92">
        <f>Tabla1[[#This Row],[Precio U. Costo]]*1.2</f>
        <v>52.617599999999996</v>
      </c>
      <c r="L418" s="92">
        <f>Tabla1[[#This Row],[Precio U. Costo]]*1.25</f>
        <v>54.81</v>
      </c>
      <c r="M418" s="92">
        <f>Tabla1[[#This Row],[Precio U. Costo]]*1.3</f>
        <v>57.002400000000002</v>
      </c>
      <c r="N418" s="92">
        <f>Tabla1[[#This Row],[Precio U. Costo]]*1.35</f>
        <v>59.194800000000001</v>
      </c>
      <c r="O418" s="92">
        <f>Tabla1[[#This Row],[Precio U. Costo]]*1.4</f>
        <v>61.387199999999993</v>
      </c>
      <c r="P418" s="92">
        <f>Tabla1[[#This Row],[Precio U. Costo]]*1.45</f>
        <v>63.579599999999999</v>
      </c>
      <c r="Q418" s="92">
        <f>Tabla1[[#This Row],[Precio U. Costo]]*1.5</f>
        <v>65.771999999999991</v>
      </c>
      <c r="R418" s="100" t="e">
        <f>VLOOKUP(Tabla1[[#This Row],[Item]],Tabla13[],6,)</f>
        <v>#N/A</v>
      </c>
      <c r="S418" s="93" t="e">
        <f>Tabla1[[#This Row],[Cantidad en Existencia registradas]]-Tabla1[[#This Row],[Cantidad vendida
dd/mm/aaaa]]</f>
        <v>#N/A</v>
      </c>
      <c r="T418" s="93" t="e">
        <f>Tabla1[[#This Row],[Cantidad vendida
dd/mm/aaaa]]+#REF!</f>
        <v>#N/A</v>
      </c>
      <c r="U418" s="93" t="e">
        <f>Tabla1[[#This Row],[Existencia
dd/mm/aaaa2]]+#REF!</f>
        <v>#N/A</v>
      </c>
    </row>
    <row r="419" spans="1:775" s="69" customFormat="1" ht="17.25" hidden="1" customHeight="1" x14ac:dyDescent="0.25">
      <c r="A419" s="99" t="s">
        <v>373</v>
      </c>
      <c r="B419" s="94" t="s">
        <v>122</v>
      </c>
      <c r="C419" s="91" t="s">
        <v>982</v>
      </c>
      <c r="D419" s="91" t="s">
        <v>32</v>
      </c>
      <c r="E419" s="241">
        <v>115</v>
      </c>
      <c r="F419" s="127">
        <v>29.12</v>
      </c>
      <c r="G419" s="92">
        <f>Tabla1[[#This Row],[Precio U. Costo]]*1.05</f>
        <v>30.576000000000004</v>
      </c>
      <c r="H419" s="92">
        <f>Tabla1[[#This Row],[Precio U. Costo]]*1.08</f>
        <v>31.449600000000004</v>
      </c>
      <c r="I419" s="92">
        <f>Tabla1[[#This Row],[Precio U. Costo]]*1.1</f>
        <v>32.032000000000004</v>
      </c>
      <c r="J419" s="92">
        <f>Tabla1[[#This Row],[Precio U. Costo]]*1.15</f>
        <v>33.488</v>
      </c>
      <c r="K419" s="92">
        <f>Tabla1[[#This Row],[Precio U. Costo]]*1.2</f>
        <v>34.944000000000003</v>
      </c>
      <c r="L419" s="92">
        <f>Tabla1[[#This Row],[Precio U. Costo]]*1.25</f>
        <v>36.4</v>
      </c>
      <c r="M419" s="92">
        <f>Tabla1[[#This Row],[Precio U. Costo]]*1.3</f>
        <v>37.856000000000002</v>
      </c>
      <c r="N419" s="92">
        <f>Tabla1[[#This Row],[Precio U. Costo]]*1.35</f>
        <v>39.312000000000005</v>
      </c>
      <c r="O419" s="92">
        <f>Tabla1[[#This Row],[Precio U. Costo]]*1.4</f>
        <v>40.768000000000001</v>
      </c>
      <c r="P419" s="92">
        <f>Tabla1[[#This Row],[Precio U. Costo]]*1.45</f>
        <v>42.223999999999997</v>
      </c>
      <c r="Q419" s="92">
        <f>Tabla1[[#This Row],[Precio U. Costo]]*1.5</f>
        <v>43.68</v>
      </c>
      <c r="R419" s="100" t="e">
        <f>VLOOKUP(Tabla1[[#This Row],[Item]],Tabla13[],6,)</f>
        <v>#N/A</v>
      </c>
      <c r="S419" s="93" t="e">
        <f>Tabla1[[#This Row],[Cantidad en Existencia registradas]]-Tabla1[[#This Row],[Cantidad vendida
dd/mm/aaaa]]</f>
        <v>#N/A</v>
      </c>
      <c r="T419" s="93" t="e">
        <f>Tabla1[[#This Row],[Cantidad vendida
dd/mm/aaaa]]+#REF!</f>
        <v>#N/A</v>
      </c>
      <c r="U419" s="93" t="e">
        <f>Tabla1[[#This Row],[Existencia
dd/mm/aaaa2]]+#REF!</f>
        <v>#N/A</v>
      </c>
    </row>
    <row r="420" spans="1:775" s="69" customFormat="1" ht="14.45" hidden="1" customHeight="1" x14ac:dyDescent="0.25">
      <c r="A420" s="99" t="s">
        <v>372</v>
      </c>
      <c r="B420" s="94" t="s">
        <v>122</v>
      </c>
      <c r="C420" s="94" t="s">
        <v>132</v>
      </c>
      <c r="D420" s="91" t="s">
        <v>32</v>
      </c>
      <c r="E420" s="241">
        <v>76</v>
      </c>
      <c r="F420" s="132">
        <f>24.82*1.1</f>
        <v>27.302000000000003</v>
      </c>
      <c r="G420" s="92">
        <f>Tabla1[[#This Row],[Precio U. Costo]]*1.05</f>
        <v>28.667100000000005</v>
      </c>
      <c r="H420" s="92">
        <f>Tabla1[[#This Row],[Precio U. Costo]]*1.08</f>
        <v>29.486160000000005</v>
      </c>
      <c r="I420" s="92">
        <f>Tabla1[[#This Row],[Precio U. Costo]]*1.1</f>
        <v>30.032200000000007</v>
      </c>
      <c r="J420" s="92">
        <f>Tabla1[[#This Row],[Precio U. Costo]]*1.15</f>
        <v>31.397300000000001</v>
      </c>
      <c r="K420" s="92">
        <f>Tabla1[[#This Row],[Precio U. Costo]]*1.2</f>
        <v>32.7624</v>
      </c>
      <c r="L420" s="92">
        <f>Tabla1[[#This Row],[Precio U. Costo]]*1.25</f>
        <v>34.127500000000005</v>
      </c>
      <c r="M420" s="92">
        <f>Tabla1[[#This Row],[Precio U. Costo]]*1.3</f>
        <v>35.492600000000003</v>
      </c>
      <c r="N420" s="92">
        <f>Tabla1[[#This Row],[Precio U. Costo]]*1.35</f>
        <v>36.857700000000008</v>
      </c>
      <c r="O420" s="92">
        <f>Tabla1[[#This Row],[Precio U. Costo]]*1.4</f>
        <v>38.222799999999999</v>
      </c>
      <c r="P420" s="92">
        <f>Tabla1[[#This Row],[Precio U. Costo]]*1.45</f>
        <v>39.587900000000005</v>
      </c>
      <c r="Q420" s="92">
        <f>Tabla1[[#This Row],[Precio U. Costo]]*1.5</f>
        <v>40.953000000000003</v>
      </c>
      <c r="R420" s="100" t="e">
        <f>VLOOKUP(Tabla1[[#This Row],[Item]],Tabla13[],6,)</f>
        <v>#N/A</v>
      </c>
      <c r="S420" s="93" t="e">
        <f>Tabla1[[#This Row],[Cantidad en Existencia registradas]]-Tabla1[[#This Row],[Cantidad vendida
dd/mm/aaaa]]</f>
        <v>#N/A</v>
      </c>
      <c r="T420" s="93" t="e">
        <f>Tabla1[[#This Row],[Cantidad vendida
dd/mm/aaaa]]+#REF!</f>
        <v>#N/A</v>
      </c>
      <c r="U420" s="93" t="e">
        <f>Tabla1[[#This Row],[Existencia
dd/mm/aaaa2]]+#REF!</f>
        <v>#N/A</v>
      </c>
    </row>
    <row r="421" spans="1:775" s="69" customFormat="1" ht="12.75" hidden="1" customHeight="1" x14ac:dyDescent="0.25">
      <c r="A421" s="99" t="s">
        <v>377</v>
      </c>
      <c r="B421" s="94" t="s">
        <v>122</v>
      </c>
      <c r="C421" s="91" t="s">
        <v>843</v>
      </c>
      <c r="D421" s="91" t="s">
        <v>32</v>
      </c>
      <c r="E421" s="212">
        <v>0</v>
      </c>
      <c r="F421" s="127">
        <v>200</v>
      </c>
      <c r="G421" s="92">
        <f>Tabla1[[#This Row],[Precio U. Costo]]*1.05</f>
        <v>210</v>
      </c>
      <c r="H421" s="92">
        <f>Tabla1[[#This Row],[Precio U. Costo]]*1.08</f>
        <v>216</v>
      </c>
      <c r="I421" s="92">
        <f>Tabla1[[#This Row],[Precio U. Costo]]*1.1</f>
        <v>220.00000000000003</v>
      </c>
      <c r="J421" s="92">
        <f>Tabla1[[#This Row],[Precio U. Costo]]*1.15</f>
        <v>229.99999999999997</v>
      </c>
      <c r="K421" s="92">
        <f>Tabla1[[#This Row],[Precio U. Costo]]*1.2</f>
        <v>240</v>
      </c>
      <c r="L421" s="92">
        <f>Tabla1[[#This Row],[Precio U. Costo]]*1.25</f>
        <v>250</v>
      </c>
      <c r="M421" s="92">
        <f>Tabla1[[#This Row],[Precio U. Costo]]*1.3</f>
        <v>260</v>
      </c>
      <c r="N421" s="92">
        <f>Tabla1[[#This Row],[Precio U. Costo]]*1.35</f>
        <v>270</v>
      </c>
      <c r="O421" s="92">
        <f>Tabla1[[#This Row],[Precio U. Costo]]*1.4</f>
        <v>280</v>
      </c>
      <c r="P421" s="92">
        <f>Tabla1[[#This Row],[Precio U. Costo]]*1.45</f>
        <v>290</v>
      </c>
      <c r="Q421" s="92">
        <f>Tabla1[[#This Row],[Precio U. Costo]]*1.5</f>
        <v>300</v>
      </c>
      <c r="R421" s="100" t="e">
        <f>VLOOKUP(Tabla1[[#This Row],[Item]],Tabla13[],6,)</f>
        <v>#N/A</v>
      </c>
      <c r="S421" s="93" t="e">
        <f>Tabla1[[#This Row],[Cantidad en Existencia registradas]]-Tabla1[[#This Row],[Cantidad vendida
dd/mm/aaaa]]</f>
        <v>#N/A</v>
      </c>
      <c r="T421" s="93" t="e">
        <f>Tabla1[[#This Row],[Cantidad vendida
dd/mm/aaaa]]+#REF!</f>
        <v>#N/A</v>
      </c>
      <c r="U421" s="93" t="e">
        <f>Tabla1[[#This Row],[Existencia
dd/mm/aaaa2]]+#REF!</f>
        <v>#N/A</v>
      </c>
    </row>
    <row r="422" spans="1:775" s="69" customFormat="1" ht="12.75" hidden="1" customHeight="1" x14ac:dyDescent="0.25">
      <c r="A422" s="99" t="s">
        <v>371</v>
      </c>
      <c r="B422" s="94" t="s">
        <v>122</v>
      </c>
      <c r="C422" s="94" t="s">
        <v>126</v>
      </c>
      <c r="D422" s="91" t="s">
        <v>32</v>
      </c>
      <c r="E422" s="241">
        <v>9</v>
      </c>
      <c r="F422" s="127">
        <v>112</v>
      </c>
      <c r="G422" s="92">
        <f>Tabla1[[#This Row],[Precio U. Costo]]*1.05</f>
        <v>117.60000000000001</v>
      </c>
      <c r="H422" s="92">
        <f>Tabla1[[#This Row],[Precio U. Costo]]*1.08</f>
        <v>120.96000000000001</v>
      </c>
      <c r="I422" s="92">
        <f>Tabla1[[#This Row],[Precio U. Costo]]*1.1</f>
        <v>123.20000000000002</v>
      </c>
      <c r="J422" s="92">
        <f>Tabla1[[#This Row],[Precio U. Costo]]*1.15</f>
        <v>128.79999999999998</v>
      </c>
      <c r="K422" s="92">
        <f>Tabla1[[#This Row],[Precio U. Costo]]*1.2</f>
        <v>134.4</v>
      </c>
      <c r="L422" s="92">
        <f>Tabla1[[#This Row],[Precio U. Costo]]*1.25</f>
        <v>140</v>
      </c>
      <c r="M422" s="92">
        <f>Tabla1[[#This Row],[Precio U. Costo]]*1.3</f>
        <v>145.6</v>
      </c>
      <c r="N422" s="92">
        <f>Tabla1[[#This Row],[Precio U. Costo]]*1.35</f>
        <v>151.20000000000002</v>
      </c>
      <c r="O422" s="92">
        <f>Tabla1[[#This Row],[Precio U. Costo]]*1.4</f>
        <v>156.79999999999998</v>
      </c>
      <c r="P422" s="92">
        <f>Tabla1[[#This Row],[Precio U. Costo]]*1.45</f>
        <v>162.4</v>
      </c>
      <c r="Q422" s="92">
        <f>Tabla1[[#This Row],[Precio U. Costo]]*1.5</f>
        <v>168</v>
      </c>
      <c r="R422" s="100" t="e">
        <f>VLOOKUP(Tabla1[[#This Row],[Item]],Tabla13[],6,)</f>
        <v>#N/A</v>
      </c>
      <c r="S422" s="93" t="e">
        <f>Tabla1[[#This Row],[Cantidad en Existencia registradas]]-Tabla1[[#This Row],[Cantidad vendida
dd/mm/aaaa]]</f>
        <v>#N/A</v>
      </c>
      <c r="T422" s="93" t="e">
        <f>Tabla1[[#This Row],[Cantidad vendida
dd/mm/aaaa]]+#REF!</f>
        <v>#N/A</v>
      </c>
      <c r="U422" s="93" t="e">
        <f>Tabla1[[#This Row],[Existencia
dd/mm/aaaa2]]+#REF!</f>
        <v>#N/A</v>
      </c>
    </row>
    <row r="423" spans="1:775" s="69" customFormat="1" ht="12.75" hidden="1" customHeight="1" x14ac:dyDescent="0.25">
      <c r="A423" s="99" t="s">
        <v>370</v>
      </c>
      <c r="B423" s="94" t="s">
        <v>122</v>
      </c>
      <c r="C423" s="94" t="s">
        <v>845</v>
      </c>
      <c r="D423" s="91" t="s">
        <v>32</v>
      </c>
      <c r="E423" s="241">
        <v>16</v>
      </c>
      <c r="F423" s="132">
        <f>35*1.3</f>
        <v>45.5</v>
      </c>
      <c r="G423" s="92">
        <f>Tabla1[[#This Row],[Precio U. Costo]]*1.05</f>
        <v>47.774999999999999</v>
      </c>
      <c r="H423" s="92">
        <f>Tabla1[[#This Row],[Precio U. Costo]]*1.08</f>
        <v>49.14</v>
      </c>
      <c r="I423" s="92">
        <f>Tabla1[[#This Row],[Precio U. Costo]]*1.1</f>
        <v>50.050000000000004</v>
      </c>
      <c r="J423" s="92">
        <f>Tabla1[[#This Row],[Precio U. Costo]]*1.15</f>
        <v>52.324999999999996</v>
      </c>
      <c r="K423" s="92">
        <f>Tabla1[[#This Row],[Precio U. Costo]]*1.2</f>
        <v>54.6</v>
      </c>
      <c r="L423" s="92">
        <f>Tabla1[[#This Row],[Precio U. Costo]]*1.25</f>
        <v>56.875</v>
      </c>
      <c r="M423" s="92">
        <f>Tabla1[[#This Row],[Precio U. Costo]]*1.3</f>
        <v>59.15</v>
      </c>
      <c r="N423" s="92">
        <f>Tabla1[[#This Row],[Precio U. Costo]]*1.35</f>
        <v>61.425000000000004</v>
      </c>
      <c r="O423" s="92">
        <f>Tabla1[[#This Row],[Precio U. Costo]]*1.4</f>
        <v>63.699999999999996</v>
      </c>
      <c r="P423" s="92">
        <f>Tabla1[[#This Row],[Precio U. Costo]]*1.45</f>
        <v>65.974999999999994</v>
      </c>
      <c r="Q423" s="92">
        <f>Tabla1[[#This Row],[Precio U. Costo]]*1.5</f>
        <v>68.25</v>
      </c>
      <c r="R423" s="100" t="e">
        <f>VLOOKUP(Tabla1[[#This Row],[Item]],Tabla13[],6,)</f>
        <v>#N/A</v>
      </c>
      <c r="S423" s="93" t="e">
        <f>Tabla1[[#This Row],[Cantidad en Existencia registradas]]-Tabla1[[#This Row],[Cantidad vendida
dd/mm/aaaa]]</f>
        <v>#N/A</v>
      </c>
      <c r="T423" s="93" t="e">
        <f>Tabla1[[#This Row],[Cantidad vendida
dd/mm/aaaa]]+#REF!</f>
        <v>#N/A</v>
      </c>
      <c r="U423" s="93" t="e">
        <f>Tabla1[[#This Row],[Existencia
dd/mm/aaaa2]]+#REF!</f>
        <v>#N/A</v>
      </c>
    </row>
    <row r="424" spans="1:775" s="69" customFormat="1" ht="13.5" hidden="1" customHeight="1" x14ac:dyDescent="0.25">
      <c r="A424" s="99" t="s">
        <v>369</v>
      </c>
      <c r="B424" s="94" t="s">
        <v>122</v>
      </c>
      <c r="C424" s="94" t="s">
        <v>127</v>
      </c>
      <c r="D424" s="91" t="s">
        <v>32</v>
      </c>
      <c r="E424" s="222">
        <v>10</v>
      </c>
      <c r="F424" s="127">
        <f>32*1.2</f>
        <v>38.4</v>
      </c>
      <c r="G424" s="92">
        <f>Tabla1[[#This Row],[Precio U. Costo]]*1.05</f>
        <v>40.32</v>
      </c>
      <c r="H424" s="92">
        <f>Tabla1[[#This Row],[Precio U. Costo]]*1.08</f>
        <v>41.472000000000001</v>
      </c>
      <c r="I424" s="92">
        <f>Tabla1[[#This Row],[Precio U. Costo]]*1.1</f>
        <v>42.24</v>
      </c>
      <c r="J424" s="92">
        <f>Tabla1[[#This Row],[Precio U. Costo]]*1.15</f>
        <v>44.16</v>
      </c>
      <c r="K424" s="92">
        <f>Tabla1[[#This Row],[Precio U. Costo]]*1.2</f>
        <v>46.08</v>
      </c>
      <c r="L424" s="92">
        <f>Tabla1[[#This Row],[Precio U. Costo]]*1.25</f>
        <v>48</v>
      </c>
      <c r="M424" s="92">
        <f>Tabla1[[#This Row],[Precio U. Costo]]*1.3</f>
        <v>49.92</v>
      </c>
      <c r="N424" s="92">
        <f>Tabla1[[#This Row],[Precio U. Costo]]*1.35</f>
        <v>51.84</v>
      </c>
      <c r="O424" s="92">
        <f>Tabla1[[#This Row],[Precio U. Costo]]*1.4</f>
        <v>53.76</v>
      </c>
      <c r="P424" s="92">
        <f>Tabla1[[#This Row],[Precio U. Costo]]*1.45</f>
        <v>55.68</v>
      </c>
      <c r="Q424" s="92">
        <f>Tabla1[[#This Row],[Precio U. Costo]]*1.5</f>
        <v>57.599999999999994</v>
      </c>
      <c r="R424" s="100" t="e">
        <f>VLOOKUP(Tabla1[[#This Row],[Item]],Tabla13[],6,)</f>
        <v>#N/A</v>
      </c>
      <c r="S424" s="93" t="e">
        <f>Tabla1[[#This Row],[Cantidad en Existencia registradas]]-Tabla1[[#This Row],[Cantidad vendida
dd/mm/aaaa]]</f>
        <v>#N/A</v>
      </c>
      <c r="T424" s="93" t="e">
        <f>Tabla1[[#This Row],[Cantidad vendida
dd/mm/aaaa]]+#REF!</f>
        <v>#N/A</v>
      </c>
      <c r="U424" s="93" t="e">
        <f>Tabla1[[#This Row],[Existencia
dd/mm/aaaa2]]+#REF!</f>
        <v>#N/A</v>
      </c>
    </row>
    <row r="425" spans="1:775" s="69" customFormat="1" ht="14.45" hidden="1" customHeight="1" x14ac:dyDescent="0.25">
      <c r="A425" s="99" t="s">
        <v>366</v>
      </c>
      <c r="B425" s="94" t="s">
        <v>122</v>
      </c>
      <c r="C425" s="91" t="s">
        <v>841</v>
      </c>
      <c r="D425" s="91" t="s">
        <v>32</v>
      </c>
      <c r="E425" s="241">
        <v>12</v>
      </c>
      <c r="F425" s="132">
        <f>250*1.3</f>
        <v>325</v>
      </c>
      <c r="G425" s="92">
        <f>Tabla1[[#This Row],[Precio U. Costo]]*1.05</f>
        <v>341.25</v>
      </c>
      <c r="H425" s="92">
        <f>Tabla1[[#This Row],[Precio U. Costo]]*1.08</f>
        <v>351</v>
      </c>
      <c r="I425" s="92">
        <f>Tabla1[[#This Row],[Precio U. Costo]]*1.1</f>
        <v>357.50000000000006</v>
      </c>
      <c r="J425" s="92">
        <f>Tabla1[[#This Row],[Precio U. Costo]]*1.15</f>
        <v>373.74999999999994</v>
      </c>
      <c r="K425" s="92">
        <f>Tabla1[[#This Row],[Precio U. Costo]]*1.2</f>
        <v>390</v>
      </c>
      <c r="L425" s="92">
        <f>Tabla1[[#This Row],[Precio U. Costo]]*1.25</f>
        <v>406.25</v>
      </c>
      <c r="M425" s="92">
        <f>Tabla1[[#This Row],[Precio U. Costo]]*1.3</f>
        <v>422.5</v>
      </c>
      <c r="N425" s="92">
        <f>Tabla1[[#This Row],[Precio U. Costo]]*1.35</f>
        <v>438.75000000000006</v>
      </c>
      <c r="O425" s="92">
        <f>Tabla1[[#This Row],[Precio U. Costo]]*1.4</f>
        <v>454.99999999999994</v>
      </c>
      <c r="P425" s="92">
        <f>Tabla1[[#This Row],[Precio U. Costo]]*1.45</f>
        <v>471.25</v>
      </c>
      <c r="Q425" s="92">
        <f>Tabla1[[#This Row],[Precio U. Costo]]*1.5</f>
        <v>487.5</v>
      </c>
      <c r="R425" s="100" t="e">
        <f>VLOOKUP(Tabla1[[#This Row],[Item]],Tabla13[],6,)</f>
        <v>#N/A</v>
      </c>
      <c r="S425" s="93" t="e">
        <f>Tabla1[[#This Row],[Cantidad en Existencia registradas]]-Tabla1[[#This Row],[Cantidad vendida
dd/mm/aaaa]]</f>
        <v>#N/A</v>
      </c>
      <c r="T425" s="93" t="e">
        <f>Tabla1[[#This Row],[Cantidad vendida
dd/mm/aaaa]]+#REF!</f>
        <v>#N/A</v>
      </c>
      <c r="U425" s="93" t="e">
        <f>Tabla1[[#This Row],[Existencia
dd/mm/aaaa2]]+#REF!</f>
        <v>#N/A</v>
      </c>
    </row>
    <row r="426" spans="1:775" s="69" customFormat="1" ht="14.45" hidden="1" customHeight="1" x14ac:dyDescent="0.25">
      <c r="A426" s="99" t="s">
        <v>368</v>
      </c>
      <c r="B426" s="94" t="s">
        <v>122</v>
      </c>
      <c r="C426" s="94" t="s">
        <v>241</v>
      </c>
      <c r="D426" s="91" t="s">
        <v>32</v>
      </c>
      <c r="E426" s="241">
        <v>22</v>
      </c>
      <c r="F426" s="231">
        <v>218</v>
      </c>
      <c r="G426" s="92">
        <f>Tabla1[[#This Row],[Precio U. Costo]]*1.05</f>
        <v>228.9</v>
      </c>
      <c r="H426" s="92">
        <f>Tabla1[[#This Row],[Precio U. Costo]]*1.08</f>
        <v>235.44000000000003</v>
      </c>
      <c r="I426" s="92">
        <f>Tabla1[[#This Row],[Precio U. Costo]]*1.1</f>
        <v>239.8</v>
      </c>
      <c r="J426" s="92">
        <f>Tabla1[[#This Row],[Precio U. Costo]]*1.15</f>
        <v>250.7</v>
      </c>
      <c r="K426" s="92">
        <f>Tabla1[[#This Row],[Precio U. Costo]]*1.2</f>
        <v>261.59999999999997</v>
      </c>
      <c r="L426" s="92">
        <f>Tabla1[[#This Row],[Precio U. Costo]]*1.25</f>
        <v>272.5</v>
      </c>
      <c r="M426" s="92">
        <f>Tabla1[[#This Row],[Precio U. Costo]]*1.3</f>
        <v>283.40000000000003</v>
      </c>
      <c r="N426" s="92">
        <f>Tabla1[[#This Row],[Precio U. Costo]]*1.35</f>
        <v>294.3</v>
      </c>
      <c r="O426" s="92">
        <f>Tabla1[[#This Row],[Precio U. Costo]]*1.4</f>
        <v>305.2</v>
      </c>
      <c r="P426" s="92">
        <f>Tabla1[[#This Row],[Precio U. Costo]]*1.45</f>
        <v>316.09999999999997</v>
      </c>
      <c r="Q426" s="92">
        <f>Tabla1[[#This Row],[Precio U. Costo]]*1.5</f>
        <v>327</v>
      </c>
      <c r="R426" s="100" t="e">
        <f>VLOOKUP(Tabla1[[#This Row],[Item]],Tabla13[],6,)</f>
        <v>#N/A</v>
      </c>
      <c r="S426" s="93" t="e">
        <f>Tabla1[[#This Row],[Cantidad en Existencia registradas]]-Tabla1[[#This Row],[Cantidad vendida
dd/mm/aaaa]]</f>
        <v>#N/A</v>
      </c>
      <c r="T426" s="93" t="e">
        <f>Tabla1[[#This Row],[Cantidad vendida
dd/mm/aaaa]]+#REF!</f>
        <v>#N/A</v>
      </c>
      <c r="U426" s="93" t="e">
        <f>Tabla1[[#This Row],[Existencia
dd/mm/aaaa2]]+#REF!</f>
        <v>#N/A</v>
      </c>
    </row>
    <row r="427" spans="1:775" s="69" customFormat="1" ht="14.45" hidden="1" customHeight="1" x14ac:dyDescent="0.25">
      <c r="A427" s="99" t="s">
        <v>367</v>
      </c>
      <c r="B427" s="94" t="s">
        <v>122</v>
      </c>
      <c r="C427" s="94" t="s">
        <v>128</v>
      </c>
      <c r="D427" s="91" t="s">
        <v>32</v>
      </c>
      <c r="E427" s="241">
        <v>94</v>
      </c>
      <c r="F427" s="234">
        <v>23</v>
      </c>
      <c r="G427" s="92">
        <f>Tabla1[[#This Row],[Precio U. Costo]]*1.05</f>
        <v>24.150000000000002</v>
      </c>
      <c r="H427" s="92">
        <f>Tabla1[[#This Row],[Precio U. Costo]]*1.08</f>
        <v>24.840000000000003</v>
      </c>
      <c r="I427" s="92">
        <f>Tabla1[[#This Row],[Precio U. Costo]]*1.1</f>
        <v>25.3</v>
      </c>
      <c r="J427" s="92">
        <f>Tabla1[[#This Row],[Precio U. Costo]]*1.15</f>
        <v>26.45</v>
      </c>
      <c r="K427" s="92">
        <f>Tabla1[[#This Row],[Precio U. Costo]]*1.2</f>
        <v>27.599999999999998</v>
      </c>
      <c r="L427" s="92">
        <f>Tabla1[[#This Row],[Precio U. Costo]]*1.25</f>
        <v>28.75</v>
      </c>
      <c r="M427" s="92">
        <f>Tabla1[[#This Row],[Precio U. Costo]]*1.3</f>
        <v>29.900000000000002</v>
      </c>
      <c r="N427" s="92">
        <f>Tabla1[[#This Row],[Precio U. Costo]]*1.35</f>
        <v>31.05</v>
      </c>
      <c r="O427" s="92">
        <f>Tabla1[[#This Row],[Precio U. Costo]]*1.4</f>
        <v>32.199999999999996</v>
      </c>
      <c r="P427" s="92">
        <f>Tabla1[[#This Row],[Precio U. Costo]]*1.45</f>
        <v>33.35</v>
      </c>
      <c r="Q427" s="92">
        <f>Tabla1[[#This Row],[Precio U. Costo]]*1.5</f>
        <v>34.5</v>
      </c>
      <c r="R427" s="100" t="e">
        <f>VLOOKUP(Tabla1[[#This Row],[Item]],Tabla13[],6,)</f>
        <v>#N/A</v>
      </c>
      <c r="S427" s="93" t="e">
        <f>Tabla1[[#This Row],[Cantidad en Existencia registradas]]-Tabla1[[#This Row],[Cantidad vendida
dd/mm/aaaa]]</f>
        <v>#N/A</v>
      </c>
      <c r="T427" s="93" t="e">
        <f>Tabla1[[#This Row],[Cantidad vendida
dd/mm/aaaa]]+#REF!</f>
        <v>#N/A</v>
      </c>
      <c r="U427" s="93" t="e">
        <f>Tabla1[[#This Row],[Existencia
dd/mm/aaaa2]]+#REF!</f>
        <v>#N/A</v>
      </c>
    </row>
    <row r="428" spans="1:775" s="69" customFormat="1" ht="14.45" hidden="1" customHeight="1" x14ac:dyDescent="0.25">
      <c r="A428" s="99"/>
      <c r="B428" s="94" t="s">
        <v>122</v>
      </c>
      <c r="C428" s="91" t="s">
        <v>890</v>
      </c>
      <c r="D428" s="91" t="s">
        <v>32</v>
      </c>
      <c r="E428" s="241">
        <v>23</v>
      </c>
      <c r="F428" s="231">
        <v>149.63999999999999</v>
      </c>
      <c r="G428" s="92">
        <f>Tabla1[[#This Row],[Precio U. Costo]]*1.05</f>
        <v>157.12199999999999</v>
      </c>
      <c r="H428" s="92">
        <f>Tabla1[[#This Row],[Precio U. Costo]]*1.08</f>
        <v>161.6112</v>
      </c>
      <c r="I428" s="92">
        <f>Tabla1[[#This Row],[Precio U. Costo]]*1.1</f>
        <v>164.60399999999998</v>
      </c>
      <c r="J428" s="92">
        <f>Tabla1[[#This Row],[Precio U. Costo]]*1.15</f>
        <v>172.08599999999998</v>
      </c>
      <c r="K428" s="92">
        <f>Tabla1[[#This Row],[Precio U. Costo]]*1.2</f>
        <v>179.56799999999998</v>
      </c>
      <c r="L428" s="92">
        <f>Tabla1[[#This Row],[Precio U. Costo]]*1.25</f>
        <v>187.04999999999998</v>
      </c>
      <c r="M428" s="92">
        <f>Tabla1[[#This Row],[Precio U. Costo]]*1.3</f>
        <v>194.53199999999998</v>
      </c>
      <c r="N428" s="92">
        <f>Tabla1[[#This Row],[Precio U. Costo]]*1.35</f>
        <v>202.01399999999998</v>
      </c>
      <c r="O428" s="92">
        <f>Tabla1[[#This Row],[Precio U. Costo]]*1.4</f>
        <v>209.49599999999998</v>
      </c>
      <c r="P428" s="92">
        <f>Tabla1[[#This Row],[Precio U. Costo]]*1.45</f>
        <v>216.97799999999998</v>
      </c>
      <c r="Q428" s="92">
        <f>Tabla1[[#This Row],[Precio U. Costo]]*1.5</f>
        <v>224.45999999999998</v>
      </c>
      <c r="R428" s="100" t="e">
        <f>VLOOKUP(Tabla1[[#This Row],[Item]],Tabla13[],6,)</f>
        <v>#N/A</v>
      </c>
      <c r="S428" s="93" t="e">
        <f>Tabla1[[#This Row],[Cantidad en Existencia registradas]]-Tabla1[[#This Row],[Cantidad vendida
dd/mm/aaaa]]</f>
        <v>#N/A</v>
      </c>
      <c r="T428" s="93" t="e">
        <f>Tabla1[[#This Row],[Cantidad vendida
dd/mm/aaaa]]+#REF!</f>
        <v>#N/A</v>
      </c>
      <c r="U428" s="93" t="e">
        <f>Tabla1[[#This Row],[Existencia
dd/mm/aaaa2]]+#REF!</f>
        <v>#N/A</v>
      </c>
    </row>
    <row r="429" spans="1:775" s="69" customFormat="1" ht="14.45" hidden="1" customHeight="1" x14ac:dyDescent="0.25">
      <c r="A429" s="99" t="s">
        <v>365</v>
      </c>
      <c r="B429" s="94" t="s">
        <v>122</v>
      </c>
      <c r="C429" s="91" t="s">
        <v>1030</v>
      </c>
      <c r="D429" s="91" t="s">
        <v>32</v>
      </c>
      <c r="E429" s="241">
        <v>37</v>
      </c>
      <c r="F429" s="231">
        <v>35.799999999999997</v>
      </c>
      <c r="G429" s="92">
        <f>Tabla1[[#This Row],[Precio U. Costo]]*1.05</f>
        <v>37.589999999999996</v>
      </c>
      <c r="H429" s="92">
        <f>Tabla1[[#This Row],[Precio U. Costo]]*1.08</f>
        <v>38.664000000000001</v>
      </c>
      <c r="I429" s="92">
        <f>Tabla1[[#This Row],[Precio U. Costo]]*1.1</f>
        <v>39.380000000000003</v>
      </c>
      <c r="J429" s="92">
        <f>Tabla1[[#This Row],[Precio U. Costo]]*1.15</f>
        <v>41.169999999999995</v>
      </c>
      <c r="K429" s="92">
        <f>Tabla1[[#This Row],[Precio U. Costo]]*1.2</f>
        <v>42.959999999999994</v>
      </c>
      <c r="L429" s="92">
        <f>Tabla1[[#This Row],[Precio U. Costo]]*1.25</f>
        <v>44.75</v>
      </c>
      <c r="M429" s="92">
        <f>Tabla1[[#This Row],[Precio U. Costo]]*1.3</f>
        <v>46.54</v>
      </c>
      <c r="N429" s="92">
        <f>Tabla1[[#This Row],[Precio U. Costo]]*1.35</f>
        <v>48.33</v>
      </c>
      <c r="O429" s="92">
        <f>Tabla1[[#This Row],[Precio U. Costo]]*1.4</f>
        <v>50.11999999999999</v>
      </c>
      <c r="P429" s="92">
        <f>Tabla1[[#This Row],[Precio U. Costo]]*1.45</f>
        <v>51.91</v>
      </c>
      <c r="Q429" s="92">
        <f>Tabla1[[#This Row],[Precio U. Costo]]*1.5</f>
        <v>53.699999999999996</v>
      </c>
      <c r="R429" s="100" t="e">
        <f>VLOOKUP(Tabla1[[#This Row],[Item]],Tabla13[],6,)</f>
        <v>#N/A</v>
      </c>
      <c r="S429" s="93" t="e">
        <f>Tabla1[[#This Row],[Cantidad en Existencia registradas]]-Tabla1[[#This Row],[Cantidad vendida
dd/mm/aaaa]]</f>
        <v>#N/A</v>
      </c>
      <c r="T429" s="93" t="e">
        <f>Tabla1[[#This Row],[Cantidad vendida
dd/mm/aaaa]]+#REF!</f>
        <v>#N/A</v>
      </c>
      <c r="U429" s="93" t="e">
        <f>Tabla1[[#This Row],[Existencia
dd/mm/aaaa2]]+#REF!</f>
        <v>#N/A</v>
      </c>
    </row>
    <row r="430" spans="1:775" s="69" customFormat="1" ht="14.45" hidden="1" customHeight="1" x14ac:dyDescent="0.25">
      <c r="A430" s="99" t="s">
        <v>363</v>
      </c>
      <c r="B430" s="94" t="s">
        <v>122</v>
      </c>
      <c r="C430" s="91" t="s">
        <v>891</v>
      </c>
      <c r="D430" s="91" t="s">
        <v>32</v>
      </c>
      <c r="E430" s="241">
        <v>30</v>
      </c>
      <c r="F430" s="231">
        <v>40.159999999999997</v>
      </c>
      <c r="G430" s="92">
        <f>Tabla1[[#This Row],[Precio U. Costo]]*1.05</f>
        <v>42.167999999999999</v>
      </c>
      <c r="H430" s="92">
        <f>Tabla1[[#This Row],[Precio U. Costo]]*1.08</f>
        <v>43.372799999999998</v>
      </c>
      <c r="I430" s="92">
        <f>Tabla1[[#This Row],[Precio U. Costo]]*1.1</f>
        <v>44.176000000000002</v>
      </c>
      <c r="J430" s="92">
        <f>Tabla1[[#This Row],[Precio U. Costo]]*1.15</f>
        <v>46.18399999999999</v>
      </c>
      <c r="K430" s="92">
        <f>Tabla1[[#This Row],[Precio U. Costo]]*1.2</f>
        <v>48.191999999999993</v>
      </c>
      <c r="L430" s="92">
        <f>Tabla1[[#This Row],[Precio U. Costo]]*1.25</f>
        <v>50.199999999999996</v>
      </c>
      <c r="M430" s="92">
        <f>Tabla1[[#This Row],[Precio U. Costo]]*1.3</f>
        <v>52.207999999999998</v>
      </c>
      <c r="N430" s="92">
        <f>Tabla1[[#This Row],[Precio U. Costo]]*1.35</f>
        <v>54.216000000000001</v>
      </c>
      <c r="O430" s="92">
        <f>Tabla1[[#This Row],[Precio U. Costo]]*1.4</f>
        <v>56.22399999999999</v>
      </c>
      <c r="P430" s="92">
        <f>Tabla1[[#This Row],[Precio U. Costo]]*1.45</f>
        <v>58.231999999999992</v>
      </c>
      <c r="Q430" s="92">
        <f>Tabla1[[#This Row],[Precio U. Costo]]*1.5</f>
        <v>60.239999999999995</v>
      </c>
      <c r="R430" s="100" t="e">
        <f>VLOOKUP(Tabla1[[#This Row],[Item]],Tabla13[],6,)</f>
        <v>#N/A</v>
      </c>
      <c r="S430" s="93" t="e">
        <f>Tabla1[[#This Row],[Cantidad en Existencia registradas]]-Tabla1[[#This Row],[Cantidad vendida
dd/mm/aaaa]]</f>
        <v>#N/A</v>
      </c>
      <c r="T430" s="93" t="e">
        <f>Tabla1[[#This Row],[Cantidad vendida
dd/mm/aaaa]]+#REF!</f>
        <v>#N/A</v>
      </c>
      <c r="U430" s="93" t="e">
        <f>Tabla1[[#This Row],[Existencia
dd/mm/aaaa2]]+#REF!</f>
        <v>#N/A</v>
      </c>
    </row>
    <row r="431" spans="1:775" ht="14.45" hidden="1" customHeight="1" x14ac:dyDescent="0.25">
      <c r="A431" s="99" t="s">
        <v>362</v>
      </c>
      <c r="B431" s="94" t="s">
        <v>122</v>
      </c>
      <c r="C431" s="94" t="s">
        <v>125</v>
      </c>
      <c r="D431" s="91" t="s">
        <v>32</v>
      </c>
      <c r="E431" s="212">
        <v>0</v>
      </c>
      <c r="F431" s="127">
        <v>145</v>
      </c>
      <c r="G431" s="92">
        <f>Tabla1[[#This Row],[Precio U. Costo]]*1.05</f>
        <v>152.25</v>
      </c>
      <c r="H431" s="92">
        <f>Tabla1[[#This Row],[Precio U. Costo]]*1.08</f>
        <v>156.60000000000002</v>
      </c>
      <c r="I431" s="92">
        <f>Tabla1[[#This Row],[Precio U. Costo]]*1.1</f>
        <v>159.5</v>
      </c>
      <c r="J431" s="92">
        <f>Tabla1[[#This Row],[Precio U. Costo]]*1.15</f>
        <v>166.75</v>
      </c>
      <c r="K431" s="92">
        <f>Tabla1[[#This Row],[Precio U. Costo]]*1.2</f>
        <v>174</v>
      </c>
      <c r="L431" s="92">
        <f>Tabla1[[#This Row],[Precio U. Costo]]*1.25</f>
        <v>181.25</v>
      </c>
      <c r="M431" s="92">
        <f>Tabla1[[#This Row],[Precio U. Costo]]*1.3</f>
        <v>188.5</v>
      </c>
      <c r="N431" s="92">
        <f>Tabla1[[#This Row],[Precio U. Costo]]*1.35</f>
        <v>195.75</v>
      </c>
      <c r="O431" s="92">
        <f>Tabla1[[#This Row],[Precio U. Costo]]*1.4</f>
        <v>203</v>
      </c>
      <c r="P431" s="92">
        <f>Tabla1[[#This Row],[Precio U. Costo]]*1.45</f>
        <v>210.25</v>
      </c>
      <c r="Q431" s="92">
        <f>Tabla1[[#This Row],[Precio U. Costo]]*1.5</f>
        <v>217.5</v>
      </c>
      <c r="R431" s="100" t="e">
        <f>VLOOKUP(Tabla1[[#This Row],[Item]],Tabla13[],6,)</f>
        <v>#N/A</v>
      </c>
      <c r="S431" s="93" t="e">
        <f>Tabla1[[#This Row],[Cantidad en Existencia registradas]]-Tabla1[[#This Row],[Cantidad vendida
dd/mm/aaaa]]</f>
        <v>#N/A</v>
      </c>
      <c r="T431" s="93" t="e">
        <f>Tabla1[[#This Row],[Cantidad vendida
dd/mm/aaaa]]+#REF!</f>
        <v>#N/A</v>
      </c>
      <c r="U431" s="93" t="e">
        <f>Tabla1[[#This Row],[Existencia
dd/mm/aaaa2]]+#REF!</f>
        <v>#N/A</v>
      </c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  <c r="DS431" s="69"/>
      <c r="DT431" s="69"/>
      <c r="DU431" s="69"/>
      <c r="DV431" s="69"/>
      <c r="DW431" s="69"/>
      <c r="DX431" s="69"/>
      <c r="DY431" s="69"/>
      <c r="DZ431" s="69"/>
      <c r="EA431" s="69"/>
      <c r="EB431" s="69"/>
      <c r="EC431" s="69"/>
      <c r="ED431" s="69"/>
      <c r="EE431" s="69"/>
      <c r="EF431" s="69"/>
      <c r="EG431" s="69"/>
      <c r="EH431" s="69"/>
      <c r="EI431" s="69"/>
      <c r="EJ431" s="69"/>
      <c r="EK431" s="69"/>
      <c r="EL431" s="69"/>
      <c r="EM431" s="69"/>
      <c r="EN431" s="69"/>
      <c r="EO431" s="69"/>
      <c r="EP431" s="69"/>
      <c r="EQ431" s="69"/>
      <c r="ER431" s="69"/>
      <c r="ES431" s="69"/>
      <c r="ET431" s="69"/>
      <c r="EU431" s="69"/>
      <c r="EV431" s="69"/>
      <c r="EW431" s="69"/>
      <c r="EX431" s="69"/>
      <c r="EY431" s="69"/>
      <c r="EZ431" s="69"/>
      <c r="FA431" s="69"/>
      <c r="FB431" s="69"/>
      <c r="FC431" s="69"/>
      <c r="FD431" s="69"/>
      <c r="FE431" s="69"/>
      <c r="FF431" s="69"/>
      <c r="FG431" s="69"/>
      <c r="FH431" s="69"/>
      <c r="FI431" s="69"/>
      <c r="FJ431" s="69"/>
      <c r="FK431" s="69"/>
      <c r="FL431" s="69"/>
      <c r="FM431" s="69"/>
      <c r="FN431" s="69"/>
      <c r="FO431" s="69"/>
      <c r="FP431" s="69"/>
      <c r="FQ431" s="69"/>
      <c r="FR431" s="69"/>
      <c r="FS431" s="69"/>
      <c r="FT431" s="69"/>
      <c r="FU431" s="69"/>
      <c r="FV431" s="69"/>
      <c r="FW431" s="69"/>
      <c r="FX431" s="69"/>
      <c r="FY431" s="69"/>
      <c r="FZ431" s="69"/>
      <c r="GA431" s="69"/>
      <c r="GB431" s="69"/>
      <c r="GC431" s="69"/>
      <c r="GD431" s="69"/>
      <c r="GE431" s="69"/>
      <c r="GF431" s="69"/>
      <c r="GG431" s="69"/>
      <c r="GH431" s="69"/>
      <c r="GI431" s="69"/>
      <c r="GJ431" s="69"/>
      <c r="GK431" s="69"/>
      <c r="GL431" s="69"/>
      <c r="GM431" s="69"/>
      <c r="GN431" s="69"/>
      <c r="GO431" s="69"/>
      <c r="GP431" s="69"/>
      <c r="GQ431" s="69"/>
      <c r="GR431" s="69"/>
      <c r="GS431" s="69"/>
      <c r="GT431" s="69"/>
      <c r="GU431" s="69"/>
      <c r="GV431" s="69"/>
      <c r="GW431" s="69"/>
      <c r="GX431" s="69"/>
      <c r="GY431" s="69"/>
      <c r="GZ431" s="69"/>
      <c r="HA431" s="69"/>
      <c r="HB431" s="69"/>
      <c r="HC431" s="69"/>
      <c r="HD431" s="69"/>
      <c r="HE431" s="69"/>
      <c r="HF431" s="69"/>
      <c r="HG431" s="69"/>
      <c r="HH431" s="69"/>
      <c r="HI431" s="69"/>
      <c r="HJ431" s="69"/>
      <c r="HK431" s="69"/>
      <c r="HL431" s="69"/>
      <c r="HM431" s="69"/>
      <c r="HN431" s="69"/>
      <c r="HO431" s="69"/>
      <c r="HP431" s="69"/>
      <c r="HQ431" s="69"/>
      <c r="HR431" s="69"/>
      <c r="HS431" s="69"/>
      <c r="HT431" s="69"/>
      <c r="HU431" s="69"/>
      <c r="HV431" s="69"/>
      <c r="HW431" s="69"/>
      <c r="HX431" s="69"/>
      <c r="HY431" s="69"/>
      <c r="HZ431" s="69"/>
      <c r="IA431" s="69"/>
      <c r="IB431" s="69"/>
      <c r="IC431" s="69"/>
      <c r="ID431" s="69"/>
      <c r="IE431" s="69"/>
      <c r="IF431" s="69"/>
      <c r="IG431" s="69"/>
      <c r="IH431" s="69"/>
      <c r="II431" s="69"/>
      <c r="IJ431" s="69"/>
      <c r="IK431" s="69"/>
      <c r="IL431" s="69"/>
      <c r="IM431" s="69"/>
      <c r="IN431" s="69"/>
      <c r="IO431" s="69"/>
      <c r="IP431" s="69"/>
      <c r="IQ431" s="69"/>
      <c r="IR431" s="69"/>
      <c r="IS431" s="69"/>
      <c r="IT431" s="69"/>
      <c r="IU431" s="69"/>
      <c r="IV431" s="69"/>
      <c r="IW431" s="69"/>
      <c r="IX431" s="69"/>
      <c r="IY431" s="69"/>
      <c r="IZ431" s="69"/>
      <c r="JA431" s="69"/>
      <c r="JB431" s="69"/>
      <c r="JC431" s="69"/>
      <c r="JD431" s="69"/>
      <c r="JE431" s="69"/>
      <c r="JF431" s="69"/>
      <c r="JG431" s="69"/>
      <c r="JH431" s="69"/>
      <c r="JI431" s="69"/>
      <c r="JJ431" s="69"/>
      <c r="JK431" s="69"/>
      <c r="JL431" s="69"/>
      <c r="JM431" s="69"/>
      <c r="JN431" s="69"/>
      <c r="JO431" s="69"/>
      <c r="JP431" s="69"/>
      <c r="JQ431" s="69"/>
      <c r="JR431" s="69"/>
      <c r="JS431" s="69"/>
      <c r="JT431" s="69"/>
      <c r="JU431" s="69"/>
      <c r="JV431" s="69"/>
      <c r="JW431" s="69"/>
      <c r="JX431" s="69"/>
      <c r="JY431" s="69"/>
      <c r="JZ431" s="69"/>
      <c r="KA431" s="69"/>
      <c r="KB431" s="69"/>
      <c r="KC431" s="69"/>
      <c r="KD431" s="69"/>
      <c r="KE431" s="69"/>
      <c r="KF431" s="69"/>
      <c r="KG431" s="69"/>
      <c r="KH431" s="69"/>
      <c r="KI431" s="69"/>
      <c r="KJ431" s="69"/>
      <c r="KK431" s="69"/>
      <c r="KL431" s="69"/>
      <c r="KM431" s="69"/>
      <c r="KN431" s="69"/>
      <c r="KO431" s="69"/>
      <c r="KP431" s="69"/>
      <c r="KQ431" s="69"/>
      <c r="KR431" s="69"/>
      <c r="KS431" s="69"/>
      <c r="KT431" s="69"/>
      <c r="KU431" s="69"/>
      <c r="KV431" s="69"/>
      <c r="KW431" s="69"/>
      <c r="KX431" s="69"/>
      <c r="KY431" s="69"/>
      <c r="KZ431" s="69"/>
      <c r="LA431" s="69"/>
      <c r="LB431" s="69"/>
      <c r="LC431" s="69"/>
      <c r="LD431" s="69"/>
      <c r="LE431" s="69"/>
      <c r="LF431" s="69"/>
      <c r="LG431" s="69"/>
      <c r="LH431" s="69"/>
      <c r="LI431" s="69"/>
      <c r="LJ431" s="69"/>
      <c r="LK431" s="69"/>
      <c r="LL431" s="69"/>
      <c r="LM431" s="69"/>
      <c r="LN431" s="69"/>
      <c r="LO431" s="69"/>
      <c r="LP431" s="69"/>
      <c r="LQ431" s="69"/>
      <c r="LR431" s="69"/>
      <c r="LS431" s="69"/>
      <c r="LT431" s="69"/>
      <c r="LU431" s="69"/>
      <c r="LV431" s="69"/>
      <c r="LW431" s="69"/>
      <c r="LX431" s="69"/>
      <c r="LY431" s="69"/>
      <c r="LZ431" s="69"/>
      <c r="MA431" s="69"/>
      <c r="MB431" s="69"/>
      <c r="MC431" s="69"/>
      <c r="MD431" s="69"/>
      <c r="ME431" s="69"/>
      <c r="MF431" s="69"/>
      <c r="MG431" s="69"/>
      <c r="MH431" s="69"/>
      <c r="MI431" s="69"/>
      <c r="MJ431" s="69"/>
      <c r="MK431" s="69"/>
      <c r="ML431" s="69"/>
      <c r="MM431" s="69"/>
      <c r="MN431" s="69"/>
      <c r="MO431" s="69"/>
      <c r="MP431" s="69"/>
      <c r="MQ431" s="69"/>
      <c r="MR431" s="69"/>
      <c r="MS431" s="69"/>
      <c r="MT431" s="69"/>
      <c r="MU431" s="69"/>
      <c r="MV431" s="69"/>
      <c r="MW431" s="69"/>
      <c r="MX431" s="69"/>
      <c r="MY431" s="69"/>
      <c r="MZ431" s="69"/>
      <c r="NA431" s="69"/>
      <c r="NB431" s="69"/>
      <c r="NC431" s="69"/>
      <c r="ND431" s="69"/>
      <c r="NE431" s="69"/>
      <c r="NF431" s="69"/>
      <c r="NG431" s="69"/>
      <c r="NH431" s="69"/>
      <c r="NI431" s="69"/>
      <c r="NJ431" s="69"/>
      <c r="NK431" s="69"/>
      <c r="NL431" s="69"/>
      <c r="NM431" s="69"/>
      <c r="NN431" s="69"/>
      <c r="NO431" s="69"/>
      <c r="NP431" s="69"/>
      <c r="NQ431" s="69"/>
      <c r="NR431" s="69"/>
      <c r="NS431" s="69"/>
      <c r="NT431" s="69"/>
      <c r="NU431" s="69"/>
      <c r="NV431" s="69"/>
      <c r="NW431" s="69"/>
      <c r="NX431" s="69"/>
      <c r="NY431" s="69"/>
      <c r="NZ431" s="69"/>
      <c r="OA431" s="69"/>
      <c r="OB431" s="69"/>
      <c r="OC431" s="69"/>
      <c r="OD431" s="69"/>
      <c r="OE431" s="69"/>
      <c r="OF431" s="69"/>
      <c r="OG431" s="69"/>
      <c r="OH431" s="69"/>
      <c r="OI431" s="69"/>
      <c r="OJ431" s="69"/>
      <c r="OK431" s="69"/>
      <c r="OL431" s="69"/>
      <c r="OM431" s="69"/>
      <c r="ON431" s="69"/>
      <c r="OO431" s="69"/>
      <c r="OP431" s="69"/>
      <c r="OQ431" s="69"/>
      <c r="OR431" s="69"/>
      <c r="OS431" s="69"/>
      <c r="OT431" s="69"/>
      <c r="OU431" s="69"/>
      <c r="OV431" s="69"/>
      <c r="OW431" s="69"/>
      <c r="OX431" s="69"/>
      <c r="OY431" s="69"/>
      <c r="OZ431" s="69"/>
      <c r="PA431" s="69"/>
      <c r="PB431" s="69"/>
      <c r="PC431" s="69"/>
      <c r="PD431" s="69"/>
      <c r="PE431" s="69"/>
      <c r="PF431" s="69"/>
      <c r="PG431" s="69"/>
      <c r="PH431" s="69"/>
      <c r="PI431" s="69"/>
      <c r="PJ431" s="69"/>
      <c r="PK431" s="69"/>
      <c r="PL431" s="69"/>
      <c r="PM431" s="69"/>
      <c r="PN431" s="69"/>
      <c r="PO431" s="69"/>
      <c r="PP431" s="69"/>
      <c r="PQ431" s="69"/>
      <c r="PR431" s="69"/>
      <c r="PS431" s="69"/>
      <c r="PT431" s="69"/>
      <c r="PU431" s="69"/>
      <c r="PV431" s="69"/>
      <c r="PW431" s="69"/>
      <c r="PX431" s="69"/>
      <c r="PY431" s="69"/>
      <c r="PZ431" s="69"/>
      <c r="QA431" s="69"/>
      <c r="QB431" s="69"/>
      <c r="QC431" s="69"/>
      <c r="QD431" s="69"/>
      <c r="QE431" s="69"/>
      <c r="QF431" s="69"/>
      <c r="QG431" s="69"/>
      <c r="QH431" s="69"/>
      <c r="QI431" s="69"/>
      <c r="QJ431" s="69"/>
      <c r="QK431" s="69"/>
      <c r="QL431" s="69"/>
      <c r="QM431" s="69"/>
      <c r="QN431" s="69"/>
      <c r="QO431" s="69"/>
      <c r="QP431" s="69"/>
      <c r="QQ431" s="69"/>
      <c r="QR431" s="69"/>
      <c r="QS431" s="69"/>
      <c r="QT431" s="69"/>
      <c r="QU431" s="69"/>
      <c r="QV431" s="69"/>
      <c r="QW431" s="69"/>
      <c r="QX431" s="69"/>
      <c r="QY431" s="69"/>
      <c r="QZ431" s="69"/>
      <c r="RA431" s="69"/>
      <c r="RB431" s="69"/>
      <c r="RC431" s="69"/>
      <c r="RD431" s="69"/>
      <c r="RE431" s="69"/>
      <c r="RF431" s="69"/>
      <c r="RG431" s="69"/>
      <c r="RH431" s="69"/>
      <c r="RI431" s="69"/>
      <c r="RJ431" s="69"/>
      <c r="RK431" s="69"/>
      <c r="RL431" s="69"/>
      <c r="RM431" s="69"/>
      <c r="RN431" s="69"/>
      <c r="RO431" s="69"/>
      <c r="RP431" s="69"/>
      <c r="RQ431" s="69"/>
      <c r="RR431" s="69"/>
      <c r="RS431" s="69"/>
      <c r="RT431" s="69"/>
      <c r="RU431" s="69"/>
      <c r="RV431" s="69"/>
      <c r="RW431" s="69"/>
      <c r="RX431" s="69"/>
      <c r="RY431" s="69"/>
      <c r="RZ431" s="69"/>
      <c r="SA431" s="69"/>
      <c r="SB431" s="69"/>
      <c r="SC431" s="69"/>
      <c r="SD431" s="69"/>
      <c r="SE431" s="69"/>
      <c r="SF431" s="69"/>
      <c r="SG431" s="69"/>
      <c r="SH431" s="69"/>
      <c r="SI431" s="69"/>
      <c r="SJ431" s="69"/>
      <c r="SK431" s="69"/>
      <c r="SL431" s="69"/>
      <c r="SM431" s="69"/>
      <c r="SN431" s="69"/>
      <c r="SO431" s="69"/>
      <c r="SP431" s="69"/>
      <c r="SQ431" s="69"/>
      <c r="SR431" s="69"/>
      <c r="SS431" s="69"/>
      <c r="ST431" s="69"/>
      <c r="SU431" s="69"/>
      <c r="SV431" s="69"/>
      <c r="SW431" s="69"/>
      <c r="SX431" s="69"/>
      <c r="SY431" s="69"/>
      <c r="SZ431" s="69"/>
      <c r="TA431" s="69"/>
      <c r="TB431" s="69"/>
      <c r="TC431" s="69"/>
      <c r="TD431" s="69"/>
      <c r="TE431" s="69"/>
      <c r="TF431" s="69"/>
      <c r="TG431" s="69"/>
      <c r="TH431" s="69"/>
      <c r="TI431" s="69"/>
      <c r="TJ431" s="69"/>
      <c r="TK431" s="69"/>
      <c r="TL431" s="69"/>
      <c r="TM431" s="69"/>
      <c r="TN431" s="69"/>
      <c r="TO431" s="69"/>
      <c r="TP431" s="69"/>
      <c r="TQ431" s="69"/>
      <c r="TR431" s="69"/>
      <c r="TS431" s="69"/>
      <c r="TT431" s="69"/>
      <c r="TU431" s="69"/>
      <c r="TV431" s="69"/>
      <c r="TW431" s="69"/>
      <c r="TX431" s="69"/>
      <c r="TY431" s="69"/>
      <c r="TZ431" s="69"/>
      <c r="UA431" s="69"/>
      <c r="UB431" s="69"/>
      <c r="UC431" s="69"/>
      <c r="UD431" s="69"/>
      <c r="UE431" s="69"/>
      <c r="UF431" s="69"/>
      <c r="UG431" s="69"/>
      <c r="UH431" s="69"/>
      <c r="UI431" s="69"/>
      <c r="UJ431" s="69"/>
      <c r="UK431" s="69"/>
      <c r="UL431" s="69"/>
      <c r="UM431" s="69"/>
      <c r="UN431" s="69"/>
      <c r="UO431" s="69"/>
      <c r="UP431" s="69"/>
      <c r="UQ431" s="69"/>
      <c r="UR431" s="69"/>
      <c r="US431" s="69"/>
      <c r="UT431" s="69"/>
      <c r="UU431" s="69"/>
      <c r="UV431" s="69"/>
      <c r="UW431" s="69"/>
      <c r="UX431" s="69"/>
      <c r="UY431" s="69"/>
      <c r="UZ431" s="69"/>
      <c r="VA431" s="69"/>
      <c r="VB431" s="69"/>
      <c r="VC431" s="69"/>
      <c r="VD431" s="69"/>
      <c r="VE431" s="69"/>
      <c r="VF431" s="69"/>
      <c r="VG431" s="69"/>
      <c r="VH431" s="69"/>
      <c r="VI431" s="69"/>
      <c r="VJ431" s="69"/>
      <c r="VK431" s="69"/>
      <c r="VL431" s="69"/>
      <c r="VM431" s="69"/>
      <c r="VN431" s="69"/>
      <c r="VO431" s="69"/>
      <c r="VP431" s="69"/>
      <c r="VQ431" s="69"/>
      <c r="VR431" s="69"/>
      <c r="VS431" s="69"/>
      <c r="VT431" s="69"/>
      <c r="VU431" s="69"/>
      <c r="VV431" s="69"/>
      <c r="VW431" s="69"/>
      <c r="VX431" s="69"/>
      <c r="VY431" s="69"/>
      <c r="VZ431" s="69"/>
      <c r="WA431" s="69"/>
      <c r="WB431" s="69"/>
      <c r="WC431" s="69"/>
      <c r="WD431" s="69"/>
      <c r="WE431" s="69"/>
      <c r="WF431" s="69"/>
      <c r="WG431" s="69"/>
      <c r="WH431" s="69"/>
      <c r="WI431" s="69"/>
      <c r="WJ431" s="69"/>
      <c r="WK431" s="69"/>
      <c r="WL431" s="69"/>
      <c r="WM431" s="69"/>
      <c r="WN431" s="69"/>
      <c r="WO431" s="69"/>
      <c r="WP431" s="69"/>
      <c r="WQ431" s="69"/>
      <c r="WR431" s="69"/>
      <c r="WS431" s="69"/>
      <c r="WT431" s="69"/>
      <c r="WU431" s="69"/>
      <c r="WV431" s="69"/>
      <c r="WW431" s="69"/>
      <c r="WX431" s="69"/>
      <c r="WY431" s="69"/>
      <c r="WZ431" s="69"/>
      <c r="XA431" s="69"/>
      <c r="XB431" s="69"/>
      <c r="XC431" s="69"/>
      <c r="XD431" s="69"/>
      <c r="XE431" s="69"/>
      <c r="XF431" s="69"/>
      <c r="XG431" s="69"/>
      <c r="XH431" s="69"/>
      <c r="XI431" s="69"/>
      <c r="XJ431" s="69"/>
      <c r="XK431" s="69"/>
      <c r="XL431" s="69"/>
      <c r="XM431" s="69"/>
      <c r="XN431" s="69"/>
      <c r="XO431" s="69"/>
      <c r="XP431" s="69"/>
      <c r="XQ431" s="69"/>
      <c r="XR431" s="69"/>
      <c r="XS431" s="69"/>
      <c r="XT431" s="69"/>
      <c r="XU431" s="69"/>
      <c r="XV431" s="69"/>
      <c r="XW431" s="69"/>
      <c r="XX431" s="69"/>
      <c r="XY431" s="69"/>
      <c r="XZ431" s="69"/>
      <c r="YA431" s="69"/>
      <c r="YB431" s="69"/>
      <c r="YC431" s="69"/>
      <c r="YD431" s="69"/>
      <c r="YE431" s="69"/>
      <c r="YF431" s="69"/>
      <c r="YG431" s="69"/>
      <c r="YH431" s="69"/>
      <c r="YI431" s="69"/>
      <c r="YJ431" s="69"/>
      <c r="YK431" s="69"/>
      <c r="YL431" s="69"/>
      <c r="YM431" s="69"/>
      <c r="YN431" s="69"/>
      <c r="YO431" s="69"/>
      <c r="YP431" s="69"/>
      <c r="YQ431" s="69"/>
      <c r="YR431" s="69"/>
      <c r="YS431" s="69"/>
      <c r="YT431" s="69"/>
      <c r="YU431" s="69"/>
      <c r="YV431" s="69"/>
      <c r="YW431" s="69"/>
      <c r="YX431" s="69"/>
      <c r="YY431" s="69"/>
      <c r="YZ431" s="69"/>
      <c r="ZA431" s="69"/>
      <c r="ZB431" s="69"/>
      <c r="ZC431" s="69"/>
      <c r="ZD431" s="69"/>
      <c r="ZE431" s="69"/>
      <c r="ZF431" s="69"/>
      <c r="ZG431" s="69"/>
      <c r="ZH431" s="69"/>
      <c r="ZI431" s="69"/>
      <c r="ZJ431" s="69"/>
      <c r="ZK431" s="69"/>
      <c r="ZL431" s="69"/>
      <c r="ZM431" s="69"/>
      <c r="ZN431" s="69"/>
      <c r="ZO431" s="69"/>
      <c r="ZP431" s="69"/>
      <c r="ZQ431" s="69"/>
      <c r="ZR431" s="69"/>
      <c r="ZS431" s="69"/>
      <c r="ZT431" s="69"/>
      <c r="ZU431" s="69"/>
      <c r="ZV431" s="69"/>
      <c r="ZW431" s="69"/>
      <c r="ZX431" s="69"/>
      <c r="ZY431" s="69"/>
      <c r="ZZ431" s="69"/>
      <c r="AAA431" s="69"/>
      <c r="AAB431" s="69"/>
      <c r="AAC431" s="69"/>
      <c r="AAD431" s="69"/>
      <c r="AAE431" s="69"/>
      <c r="AAF431" s="69"/>
      <c r="AAG431" s="69"/>
      <c r="AAH431" s="69"/>
      <c r="AAI431" s="69"/>
      <c r="AAJ431" s="69"/>
      <c r="AAK431" s="69"/>
      <c r="AAL431" s="69"/>
      <c r="AAM431" s="69"/>
      <c r="AAN431" s="69"/>
      <c r="AAO431" s="69"/>
      <c r="AAP431" s="69"/>
      <c r="AAQ431" s="69"/>
      <c r="AAR431" s="69"/>
      <c r="AAS431" s="69"/>
      <c r="AAT431" s="69"/>
      <c r="AAU431" s="69"/>
      <c r="AAV431" s="69"/>
      <c r="AAW431" s="69"/>
      <c r="AAX431" s="69"/>
      <c r="AAY431" s="69"/>
      <c r="AAZ431" s="69"/>
      <c r="ABA431" s="69"/>
      <c r="ABB431" s="69"/>
      <c r="ABC431" s="69"/>
      <c r="ABD431" s="69"/>
      <c r="ABE431" s="69"/>
      <c r="ABF431" s="69"/>
      <c r="ABG431" s="69"/>
      <c r="ABH431" s="69"/>
      <c r="ABI431" s="69"/>
      <c r="ABJ431" s="69"/>
      <c r="ABK431" s="69"/>
      <c r="ABL431" s="69"/>
      <c r="ABM431" s="69"/>
      <c r="ABN431" s="69"/>
      <c r="ABO431" s="69"/>
      <c r="ABP431" s="69"/>
      <c r="ABQ431" s="69"/>
      <c r="ABR431" s="69"/>
      <c r="ABS431" s="69"/>
      <c r="ABT431" s="69"/>
      <c r="ABU431" s="69"/>
      <c r="ABV431" s="69"/>
      <c r="ABW431" s="69"/>
      <c r="ABX431" s="69"/>
      <c r="ABY431" s="69"/>
      <c r="ABZ431" s="69"/>
      <c r="ACA431" s="69"/>
      <c r="ACB431" s="69"/>
      <c r="ACC431" s="69"/>
      <c r="ACD431" s="69"/>
      <c r="ACE431" s="69"/>
      <c r="ACF431" s="69"/>
      <c r="ACG431" s="69"/>
      <c r="ACH431" s="69"/>
      <c r="ACI431" s="69"/>
      <c r="ACJ431" s="69"/>
      <c r="ACK431" s="69"/>
      <c r="ACL431" s="69"/>
      <c r="ACM431" s="69"/>
      <c r="ACN431" s="69"/>
      <c r="ACO431" s="69"/>
      <c r="ACP431" s="69"/>
      <c r="ACQ431" s="69"/>
      <c r="ACR431" s="69"/>
      <c r="ACS431" s="69"/>
      <c r="ACT431" s="69"/>
      <c r="ACU431" s="69"/>
    </row>
    <row r="432" spans="1:775" ht="14.45" hidden="1" customHeight="1" x14ac:dyDescent="0.25">
      <c r="A432" s="99" t="s">
        <v>361</v>
      </c>
      <c r="B432" s="94" t="s">
        <v>122</v>
      </c>
      <c r="C432" s="94" t="s">
        <v>133</v>
      </c>
      <c r="D432" s="91" t="s">
        <v>32</v>
      </c>
      <c r="E432" s="204">
        <v>3</v>
      </c>
      <c r="F432" s="127">
        <f>129.8*1.2</f>
        <v>155.76000000000002</v>
      </c>
      <c r="G432" s="92">
        <f>Tabla1[[#This Row],[Precio U. Costo]]*1.05</f>
        <v>163.54800000000003</v>
      </c>
      <c r="H432" s="92">
        <f>Tabla1[[#This Row],[Precio U. Costo]]*1.08</f>
        <v>168.22080000000003</v>
      </c>
      <c r="I432" s="92">
        <f>Tabla1[[#This Row],[Precio U. Costo]]*1.1</f>
        <v>171.33600000000004</v>
      </c>
      <c r="J432" s="92">
        <f>Tabla1[[#This Row],[Precio U. Costo]]*1.15</f>
        <v>179.124</v>
      </c>
      <c r="K432" s="92">
        <f>Tabla1[[#This Row],[Precio U. Costo]]*1.2</f>
        <v>186.91200000000001</v>
      </c>
      <c r="L432" s="92">
        <f>Tabla1[[#This Row],[Precio U. Costo]]*1.25</f>
        <v>194.70000000000002</v>
      </c>
      <c r="M432" s="92">
        <f>Tabla1[[#This Row],[Precio U. Costo]]*1.3</f>
        <v>202.48800000000003</v>
      </c>
      <c r="N432" s="92">
        <f>Tabla1[[#This Row],[Precio U. Costo]]*1.35</f>
        <v>210.27600000000004</v>
      </c>
      <c r="O432" s="92">
        <f>Tabla1[[#This Row],[Precio U. Costo]]*1.4</f>
        <v>218.06400000000002</v>
      </c>
      <c r="P432" s="92">
        <f>Tabla1[[#This Row],[Precio U. Costo]]*1.45</f>
        <v>225.85200000000003</v>
      </c>
      <c r="Q432" s="92">
        <f>Tabla1[[#This Row],[Precio U. Costo]]*1.5</f>
        <v>233.64000000000004</v>
      </c>
      <c r="R432" s="100" t="e">
        <f>VLOOKUP(Tabla1[[#This Row],[Item]],Tabla13[],6,)</f>
        <v>#N/A</v>
      </c>
      <c r="S432" s="93" t="e">
        <f>Tabla1[[#This Row],[Cantidad en Existencia registradas]]-Tabla1[[#This Row],[Cantidad vendida
dd/mm/aaaa]]</f>
        <v>#N/A</v>
      </c>
      <c r="T432" s="93" t="e">
        <f>Tabla1[[#This Row],[Cantidad vendida
dd/mm/aaaa]]+#REF!</f>
        <v>#N/A</v>
      </c>
      <c r="U432" s="93" t="e">
        <f>Tabla1[[#This Row],[Existencia
dd/mm/aaaa2]]+#REF!</f>
        <v>#N/A</v>
      </c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  <c r="DS432" s="69"/>
      <c r="DT432" s="69"/>
      <c r="DU432" s="69"/>
      <c r="DV432" s="69"/>
      <c r="DW432" s="69"/>
      <c r="DX432" s="69"/>
      <c r="DY432" s="69"/>
      <c r="DZ432" s="69"/>
      <c r="EA432" s="69"/>
      <c r="EB432" s="69"/>
      <c r="EC432" s="69"/>
      <c r="ED432" s="69"/>
      <c r="EE432" s="69"/>
      <c r="EF432" s="69"/>
      <c r="EG432" s="69"/>
      <c r="EH432" s="69"/>
      <c r="EI432" s="69"/>
      <c r="EJ432" s="69"/>
      <c r="EK432" s="69"/>
      <c r="EL432" s="69"/>
      <c r="EM432" s="69"/>
      <c r="EN432" s="69"/>
      <c r="EO432" s="69"/>
      <c r="EP432" s="69"/>
      <c r="EQ432" s="69"/>
      <c r="ER432" s="69"/>
      <c r="ES432" s="69"/>
      <c r="ET432" s="69"/>
      <c r="EU432" s="69"/>
      <c r="EV432" s="69"/>
      <c r="EW432" s="69"/>
      <c r="EX432" s="69"/>
      <c r="EY432" s="69"/>
      <c r="EZ432" s="69"/>
      <c r="FA432" s="69"/>
      <c r="FB432" s="69"/>
      <c r="FC432" s="69"/>
      <c r="FD432" s="69"/>
      <c r="FE432" s="69"/>
      <c r="FF432" s="69"/>
      <c r="FG432" s="69"/>
      <c r="FH432" s="69"/>
      <c r="FI432" s="69"/>
      <c r="FJ432" s="69"/>
      <c r="FK432" s="69"/>
      <c r="FL432" s="69"/>
      <c r="FM432" s="69"/>
      <c r="FN432" s="69"/>
      <c r="FO432" s="69"/>
      <c r="FP432" s="69"/>
      <c r="FQ432" s="69"/>
      <c r="FR432" s="69"/>
      <c r="FS432" s="69"/>
      <c r="FT432" s="69"/>
      <c r="FU432" s="69"/>
      <c r="FV432" s="69"/>
      <c r="FW432" s="69"/>
      <c r="FX432" s="69"/>
      <c r="FY432" s="69"/>
      <c r="FZ432" s="69"/>
      <c r="GA432" s="69"/>
      <c r="GB432" s="69"/>
      <c r="GC432" s="69"/>
      <c r="GD432" s="69"/>
      <c r="GE432" s="69"/>
      <c r="GF432" s="69"/>
      <c r="GG432" s="69"/>
      <c r="GH432" s="69"/>
      <c r="GI432" s="69"/>
      <c r="GJ432" s="69"/>
      <c r="GK432" s="69"/>
      <c r="GL432" s="69"/>
      <c r="GM432" s="69"/>
      <c r="GN432" s="69"/>
      <c r="GO432" s="69"/>
      <c r="GP432" s="69"/>
      <c r="GQ432" s="69"/>
      <c r="GR432" s="69"/>
      <c r="GS432" s="69"/>
      <c r="GT432" s="69"/>
      <c r="GU432" s="69"/>
      <c r="GV432" s="69"/>
      <c r="GW432" s="69"/>
      <c r="GX432" s="69"/>
      <c r="GY432" s="69"/>
      <c r="GZ432" s="69"/>
      <c r="HA432" s="69"/>
      <c r="HB432" s="69"/>
      <c r="HC432" s="69"/>
      <c r="HD432" s="69"/>
      <c r="HE432" s="69"/>
      <c r="HF432" s="69"/>
      <c r="HG432" s="69"/>
      <c r="HH432" s="69"/>
      <c r="HI432" s="69"/>
      <c r="HJ432" s="69"/>
      <c r="HK432" s="69"/>
      <c r="HL432" s="69"/>
      <c r="HM432" s="69"/>
      <c r="HN432" s="69"/>
      <c r="HO432" s="69"/>
      <c r="HP432" s="69"/>
      <c r="HQ432" s="69"/>
      <c r="HR432" s="69"/>
      <c r="HS432" s="69"/>
      <c r="HT432" s="69"/>
      <c r="HU432" s="69"/>
      <c r="HV432" s="69"/>
      <c r="HW432" s="69"/>
      <c r="HX432" s="69"/>
      <c r="HY432" s="69"/>
      <c r="HZ432" s="69"/>
      <c r="IA432" s="69"/>
      <c r="IB432" s="69"/>
      <c r="IC432" s="69"/>
      <c r="ID432" s="69"/>
      <c r="IE432" s="69"/>
      <c r="IF432" s="69"/>
      <c r="IG432" s="69"/>
      <c r="IH432" s="69"/>
      <c r="II432" s="69"/>
      <c r="IJ432" s="69"/>
      <c r="IK432" s="69"/>
      <c r="IL432" s="69"/>
      <c r="IM432" s="69"/>
      <c r="IN432" s="69"/>
      <c r="IO432" s="69"/>
      <c r="IP432" s="69"/>
      <c r="IQ432" s="69"/>
      <c r="IR432" s="69"/>
      <c r="IS432" s="69"/>
      <c r="IT432" s="69"/>
      <c r="IU432" s="69"/>
      <c r="IV432" s="69"/>
      <c r="IW432" s="69"/>
      <c r="IX432" s="69"/>
      <c r="IY432" s="69"/>
      <c r="IZ432" s="69"/>
      <c r="JA432" s="69"/>
      <c r="JB432" s="69"/>
      <c r="JC432" s="69"/>
      <c r="JD432" s="69"/>
      <c r="JE432" s="69"/>
      <c r="JF432" s="69"/>
      <c r="JG432" s="69"/>
      <c r="JH432" s="69"/>
      <c r="JI432" s="69"/>
      <c r="JJ432" s="69"/>
      <c r="JK432" s="69"/>
      <c r="JL432" s="69"/>
      <c r="JM432" s="69"/>
      <c r="JN432" s="69"/>
      <c r="JO432" s="69"/>
      <c r="JP432" s="69"/>
      <c r="JQ432" s="69"/>
      <c r="JR432" s="69"/>
      <c r="JS432" s="69"/>
      <c r="JT432" s="69"/>
      <c r="JU432" s="69"/>
      <c r="JV432" s="69"/>
      <c r="JW432" s="69"/>
      <c r="JX432" s="69"/>
      <c r="JY432" s="69"/>
      <c r="JZ432" s="69"/>
      <c r="KA432" s="69"/>
      <c r="KB432" s="69"/>
      <c r="KC432" s="69"/>
      <c r="KD432" s="69"/>
      <c r="KE432" s="69"/>
      <c r="KF432" s="69"/>
      <c r="KG432" s="69"/>
      <c r="KH432" s="69"/>
      <c r="KI432" s="69"/>
      <c r="KJ432" s="69"/>
      <c r="KK432" s="69"/>
      <c r="KL432" s="69"/>
      <c r="KM432" s="69"/>
      <c r="KN432" s="69"/>
      <c r="KO432" s="69"/>
      <c r="KP432" s="69"/>
      <c r="KQ432" s="69"/>
      <c r="KR432" s="69"/>
      <c r="KS432" s="69"/>
      <c r="KT432" s="69"/>
      <c r="KU432" s="69"/>
      <c r="KV432" s="69"/>
      <c r="KW432" s="69"/>
      <c r="KX432" s="69"/>
      <c r="KY432" s="69"/>
      <c r="KZ432" s="69"/>
      <c r="LA432" s="69"/>
      <c r="LB432" s="69"/>
      <c r="LC432" s="69"/>
      <c r="LD432" s="69"/>
      <c r="LE432" s="69"/>
      <c r="LF432" s="69"/>
      <c r="LG432" s="69"/>
      <c r="LH432" s="69"/>
      <c r="LI432" s="69"/>
      <c r="LJ432" s="69"/>
      <c r="LK432" s="69"/>
      <c r="LL432" s="69"/>
      <c r="LM432" s="69"/>
      <c r="LN432" s="69"/>
      <c r="LO432" s="69"/>
      <c r="LP432" s="69"/>
      <c r="LQ432" s="69"/>
      <c r="LR432" s="69"/>
      <c r="LS432" s="69"/>
      <c r="LT432" s="69"/>
      <c r="LU432" s="69"/>
      <c r="LV432" s="69"/>
      <c r="LW432" s="69"/>
      <c r="LX432" s="69"/>
      <c r="LY432" s="69"/>
      <c r="LZ432" s="69"/>
      <c r="MA432" s="69"/>
      <c r="MB432" s="69"/>
      <c r="MC432" s="69"/>
      <c r="MD432" s="69"/>
      <c r="ME432" s="69"/>
      <c r="MF432" s="69"/>
      <c r="MG432" s="69"/>
      <c r="MH432" s="69"/>
      <c r="MI432" s="69"/>
      <c r="MJ432" s="69"/>
      <c r="MK432" s="69"/>
      <c r="ML432" s="69"/>
      <c r="MM432" s="69"/>
      <c r="MN432" s="69"/>
      <c r="MO432" s="69"/>
      <c r="MP432" s="69"/>
      <c r="MQ432" s="69"/>
      <c r="MR432" s="69"/>
      <c r="MS432" s="69"/>
      <c r="MT432" s="69"/>
      <c r="MU432" s="69"/>
      <c r="MV432" s="69"/>
      <c r="MW432" s="69"/>
      <c r="MX432" s="69"/>
      <c r="MY432" s="69"/>
      <c r="MZ432" s="69"/>
      <c r="NA432" s="69"/>
      <c r="NB432" s="69"/>
      <c r="NC432" s="69"/>
      <c r="ND432" s="69"/>
      <c r="NE432" s="69"/>
      <c r="NF432" s="69"/>
      <c r="NG432" s="69"/>
      <c r="NH432" s="69"/>
      <c r="NI432" s="69"/>
      <c r="NJ432" s="69"/>
      <c r="NK432" s="69"/>
      <c r="NL432" s="69"/>
      <c r="NM432" s="69"/>
      <c r="NN432" s="69"/>
      <c r="NO432" s="69"/>
      <c r="NP432" s="69"/>
      <c r="NQ432" s="69"/>
      <c r="NR432" s="69"/>
      <c r="NS432" s="69"/>
      <c r="NT432" s="69"/>
      <c r="NU432" s="69"/>
      <c r="NV432" s="69"/>
      <c r="NW432" s="69"/>
      <c r="NX432" s="69"/>
      <c r="NY432" s="69"/>
      <c r="NZ432" s="69"/>
      <c r="OA432" s="69"/>
      <c r="OB432" s="69"/>
      <c r="OC432" s="69"/>
      <c r="OD432" s="69"/>
      <c r="OE432" s="69"/>
      <c r="OF432" s="69"/>
      <c r="OG432" s="69"/>
      <c r="OH432" s="69"/>
      <c r="OI432" s="69"/>
      <c r="OJ432" s="69"/>
      <c r="OK432" s="69"/>
      <c r="OL432" s="69"/>
      <c r="OM432" s="69"/>
      <c r="ON432" s="69"/>
      <c r="OO432" s="69"/>
      <c r="OP432" s="69"/>
      <c r="OQ432" s="69"/>
      <c r="OR432" s="69"/>
      <c r="OS432" s="69"/>
      <c r="OT432" s="69"/>
      <c r="OU432" s="69"/>
      <c r="OV432" s="69"/>
      <c r="OW432" s="69"/>
      <c r="OX432" s="69"/>
      <c r="OY432" s="69"/>
      <c r="OZ432" s="69"/>
      <c r="PA432" s="69"/>
      <c r="PB432" s="69"/>
      <c r="PC432" s="69"/>
      <c r="PD432" s="69"/>
      <c r="PE432" s="69"/>
      <c r="PF432" s="69"/>
      <c r="PG432" s="69"/>
      <c r="PH432" s="69"/>
      <c r="PI432" s="69"/>
      <c r="PJ432" s="69"/>
      <c r="PK432" s="69"/>
      <c r="PL432" s="69"/>
      <c r="PM432" s="69"/>
      <c r="PN432" s="69"/>
      <c r="PO432" s="69"/>
      <c r="PP432" s="69"/>
      <c r="PQ432" s="69"/>
      <c r="PR432" s="69"/>
      <c r="PS432" s="69"/>
      <c r="PT432" s="69"/>
      <c r="PU432" s="69"/>
      <c r="PV432" s="69"/>
      <c r="PW432" s="69"/>
      <c r="PX432" s="69"/>
      <c r="PY432" s="69"/>
      <c r="PZ432" s="69"/>
      <c r="QA432" s="69"/>
      <c r="QB432" s="69"/>
      <c r="QC432" s="69"/>
      <c r="QD432" s="69"/>
      <c r="QE432" s="69"/>
      <c r="QF432" s="69"/>
      <c r="QG432" s="69"/>
      <c r="QH432" s="69"/>
      <c r="QI432" s="69"/>
      <c r="QJ432" s="69"/>
      <c r="QK432" s="69"/>
      <c r="QL432" s="69"/>
      <c r="QM432" s="69"/>
      <c r="QN432" s="69"/>
      <c r="QO432" s="69"/>
      <c r="QP432" s="69"/>
      <c r="QQ432" s="69"/>
      <c r="QR432" s="69"/>
      <c r="QS432" s="69"/>
      <c r="QT432" s="69"/>
      <c r="QU432" s="69"/>
      <c r="QV432" s="69"/>
      <c r="QW432" s="69"/>
      <c r="QX432" s="69"/>
      <c r="QY432" s="69"/>
      <c r="QZ432" s="69"/>
      <c r="RA432" s="69"/>
      <c r="RB432" s="69"/>
      <c r="RC432" s="69"/>
      <c r="RD432" s="69"/>
      <c r="RE432" s="69"/>
      <c r="RF432" s="69"/>
      <c r="RG432" s="69"/>
      <c r="RH432" s="69"/>
      <c r="RI432" s="69"/>
      <c r="RJ432" s="69"/>
      <c r="RK432" s="69"/>
      <c r="RL432" s="69"/>
      <c r="RM432" s="69"/>
      <c r="RN432" s="69"/>
      <c r="RO432" s="69"/>
      <c r="RP432" s="69"/>
      <c r="RQ432" s="69"/>
      <c r="RR432" s="69"/>
      <c r="RS432" s="69"/>
      <c r="RT432" s="69"/>
      <c r="RU432" s="69"/>
      <c r="RV432" s="69"/>
      <c r="RW432" s="69"/>
      <c r="RX432" s="69"/>
      <c r="RY432" s="69"/>
      <c r="RZ432" s="69"/>
      <c r="SA432" s="69"/>
      <c r="SB432" s="69"/>
      <c r="SC432" s="69"/>
      <c r="SD432" s="69"/>
      <c r="SE432" s="69"/>
      <c r="SF432" s="69"/>
      <c r="SG432" s="69"/>
      <c r="SH432" s="69"/>
      <c r="SI432" s="69"/>
      <c r="SJ432" s="69"/>
      <c r="SK432" s="69"/>
      <c r="SL432" s="69"/>
      <c r="SM432" s="69"/>
      <c r="SN432" s="69"/>
      <c r="SO432" s="69"/>
      <c r="SP432" s="69"/>
      <c r="SQ432" s="69"/>
      <c r="SR432" s="69"/>
      <c r="SS432" s="69"/>
      <c r="ST432" s="69"/>
      <c r="SU432" s="69"/>
      <c r="SV432" s="69"/>
      <c r="SW432" s="69"/>
      <c r="SX432" s="69"/>
      <c r="SY432" s="69"/>
      <c r="SZ432" s="69"/>
      <c r="TA432" s="69"/>
      <c r="TB432" s="69"/>
      <c r="TC432" s="69"/>
      <c r="TD432" s="69"/>
      <c r="TE432" s="69"/>
      <c r="TF432" s="69"/>
      <c r="TG432" s="69"/>
      <c r="TH432" s="69"/>
      <c r="TI432" s="69"/>
      <c r="TJ432" s="69"/>
      <c r="TK432" s="69"/>
      <c r="TL432" s="69"/>
      <c r="TM432" s="69"/>
      <c r="TN432" s="69"/>
      <c r="TO432" s="69"/>
      <c r="TP432" s="69"/>
      <c r="TQ432" s="69"/>
      <c r="TR432" s="69"/>
      <c r="TS432" s="69"/>
      <c r="TT432" s="69"/>
      <c r="TU432" s="69"/>
      <c r="TV432" s="69"/>
      <c r="TW432" s="69"/>
      <c r="TX432" s="69"/>
      <c r="TY432" s="69"/>
      <c r="TZ432" s="69"/>
      <c r="UA432" s="69"/>
      <c r="UB432" s="69"/>
      <c r="UC432" s="69"/>
      <c r="UD432" s="69"/>
      <c r="UE432" s="69"/>
      <c r="UF432" s="69"/>
      <c r="UG432" s="69"/>
      <c r="UH432" s="69"/>
      <c r="UI432" s="69"/>
      <c r="UJ432" s="69"/>
      <c r="UK432" s="69"/>
      <c r="UL432" s="69"/>
      <c r="UM432" s="69"/>
      <c r="UN432" s="69"/>
      <c r="UO432" s="69"/>
      <c r="UP432" s="69"/>
      <c r="UQ432" s="69"/>
      <c r="UR432" s="69"/>
      <c r="US432" s="69"/>
      <c r="UT432" s="69"/>
      <c r="UU432" s="69"/>
      <c r="UV432" s="69"/>
      <c r="UW432" s="69"/>
      <c r="UX432" s="69"/>
      <c r="UY432" s="69"/>
      <c r="UZ432" s="69"/>
      <c r="VA432" s="69"/>
      <c r="VB432" s="69"/>
      <c r="VC432" s="69"/>
      <c r="VD432" s="69"/>
      <c r="VE432" s="69"/>
      <c r="VF432" s="69"/>
      <c r="VG432" s="69"/>
      <c r="VH432" s="69"/>
      <c r="VI432" s="69"/>
      <c r="VJ432" s="69"/>
      <c r="VK432" s="69"/>
      <c r="VL432" s="69"/>
      <c r="VM432" s="69"/>
      <c r="VN432" s="69"/>
      <c r="VO432" s="69"/>
      <c r="VP432" s="69"/>
      <c r="VQ432" s="69"/>
      <c r="VR432" s="69"/>
      <c r="VS432" s="69"/>
      <c r="VT432" s="69"/>
      <c r="VU432" s="69"/>
      <c r="VV432" s="69"/>
      <c r="VW432" s="69"/>
      <c r="VX432" s="69"/>
      <c r="VY432" s="69"/>
      <c r="VZ432" s="69"/>
      <c r="WA432" s="69"/>
      <c r="WB432" s="69"/>
      <c r="WC432" s="69"/>
      <c r="WD432" s="69"/>
      <c r="WE432" s="69"/>
      <c r="WF432" s="69"/>
      <c r="WG432" s="69"/>
      <c r="WH432" s="69"/>
      <c r="WI432" s="69"/>
      <c r="WJ432" s="69"/>
      <c r="WK432" s="69"/>
      <c r="WL432" s="69"/>
      <c r="WM432" s="69"/>
      <c r="WN432" s="69"/>
      <c r="WO432" s="69"/>
      <c r="WP432" s="69"/>
      <c r="WQ432" s="69"/>
      <c r="WR432" s="69"/>
      <c r="WS432" s="69"/>
      <c r="WT432" s="69"/>
      <c r="WU432" s="69"/>
      <c r="WV432" s="69"/>
      <c r="WW432" s="69"/>
      <c r="WX432" s="69"/>
      <c r="WY432" s="69"/>
      <c r="WZ432" s="69"/>
      <c r="XA432" s="69"/>
      <c r="XB432" s="69"/>
      <c r="XC432" s="69"/>
      <c r="XD432" s="69"/>
      <c r="XE432" s="69"/>
      <c r="XF432" s="69"/>
      <c r="XG432" s="69"/>
      <c r="XH432" s="69"/>
      <c r="XI432" s="69"/>
      <c r="XJ432" s="69"/>
      <c r="XK432" s="69"/>
      <c r="XL432" s="69"/>
      <c r="XM432" s="69"/>
      <c r="XN432" s="69"/>
      <c r="XO432" s="69"/>
      <c r="XP432" s="69"/>
      <c r="XQ432" s="69"/>
      <c r="XR432" s="69"/>
      <c r="XS432" s="69"/>
      <c r="XT432" s="69"/>
      <c r="XU432" s="69"/>
      <c r="XV432" s="69"/>
      <c r="XW432" s="69"/>
      <c r="XX432" s="69"/>
      <c r="XY432" s="69"/>
      <c r="XZ432" s="69"/>
      <c r="YA432" s="69"/>
      <c r="YB432" s="69"/>
      <c r="YC432" s="69"/>
      <c r="YD432" s="69"/>
      <c r="YE432" s="69"/>
      <c r="YF432" s="69"/>
      <c r="YG432" s="69"/>
      <c r="YH432" s="69"/>
      <c r="YI432" s="69"/>
      <c r="YJ432" s="69"/>
      <c r="YK432" s="69"/>
      <c r="YL432" s="69"/>
      <c r="YM432" s="69"/>
      <c r="YN432" s="69"/>
      <c r="YO432" s="69"/>
      <c r="YP432" s="69"/>
      <c r="YQ432" s="69"/>
      <c r="YR432" s="69"/>
      <c r="YS432" s="69"/>
      <c r="YT432" s="69"/>
      <c r="YU432" s="69"/>
      <c r="YV432" s="69"/>
      <c r="YW432" s="69"/>
      <c r="YX432" s="69"/>
      <c r="YY432" s="69"/>
      <c r="YZ432" s="69"/>
      <c r="ZA432" s="69"/>
      <c r="ZB432" s="69"/>
      <c r="ZC432" s="69"/>
      <c r="ZD432" s="69"/>
      <c r="ZE432" s="69"/>
      <c r="ZF432" s="69"/>
      <c r="ZG432" s="69"/>
      <c r="ZH432" s="69"/>
      <c r="ZI432" s="69"/>
      <c r="ZJ432" s="69"/>
      <c r="ZK432" s="69"/>
      <c r="ZL432" s="69"/>
      <c r="ZM432" s="69"/>
      <c r="ZN432" s="69"/>
      <c r="ZO432" s="69"/>
      <c r="ZP432" s="69"/>
      <c r="ZQ432" s="69"/>
      <c r="ZR432" s="69"/>
      <c r="ZS432" s="69"/>
      <c r="ZT432" s="69"/>
      <c r="ZU432" s="69"/>
      <c r="ZV432" s="69"/>
      <c r="ZW432" s="69"/>
      <c r="ZX432" s="69"/>
      <c r="ZY432" s="69"/>
      <c r="ZZ432" s="69"/>
      <c r="AAA432" s="69"/>
      <c r="AAB432" s="69"/>
      <c r="AAC432" s="69"/>
      <c r="AAD432" s="69"/>
      <c r="AAE432" s="69"/>
      <c r="AAF432" s="69"/>
      <c r="AAG432" s="69"/>
      <c r="AAH432" s="69"/>
      <c r="AAI432" s="69"/>
      <c r="AAJ432" s="69"/>
      <c r="AAK432" s="69"/>
      <c r="AAL432" s="69"/>
      <c r="AAM432" s="69"/>
      <c r="AAN432" s="69"/>
      <c r="AAO432" s="69"/>
      <c r="AAP432" s="69"/>
      <c r="AAQ432" s="69"/>
      <c r="AAR432" s="69"/>
      <c r="AAS432" s="69"/>
      <c r="AAT432" s="69"/>
      <c r="AAU432" s="69"/>
      <c r="AAV432" s="69"/>
      <c r="AAW432" s="69"/>
      <c r="AAX432" s="69"/>
      <c r="AAY432" s="69"/>
      <c r="AAZ432" s="69"/>
      <c r="ABA432" s="69"/>
      <c r="ABB432" s="69"/>
      <c r="ABC432" s="69"/>
      <c r="ABD432" s="69"/>
      <c r="ABE432" s="69"/>
      <c r="ABF432" s="69"/>
      <c r="ABG432" s="69"/>
      <c r="ABH432" s="69"/>
      <c r="ABI432" s="69"/>
      <c r="ABJ432" s="69"/>
      <c r="ABK432" s="69"/>
      <c r="ABL432" s="69"/>
      <c r="ABM432" s="69"/>
      <c r="ABN432" s="69"/>
      <c r="ABO432" s="69"/>
      <c r="ABP432" s="69"/>
      <c r="ABQ432" s="69"/>
      <c r="ABR432" s="69"/>
      <c r="ABS432" s="69"/>
      <c r="ABT432" s="69"/>
      <c r="ABU432" s="69"/>
      <c r="ABV432" s="69"/>
      <c r="ABW432" s="69"/>
      <c r="ABX432" s="69"/>
      <c r="ABY432" s="69"/>
      <c r="ABZ432" s="69"/>
      <c r="ACA432" s="69"/>
      <c r="ACB432" s="69"/>
      <c r="ACC432" s="69"/>
      <c r="ACD432" s="69"/>
      <c r="ACE432" s="69"/>
      <c r="ACF432" s="69"/>
      <c r="ACG432" s="69"/>
      <c r="ACH432" s="69"/>
      <c r="ACI432" s="69"/>
      <c r="ACJ432" s="69"/>
      <c r="ACK432" s="69"/>
      <c r="ACL432" s="69"/>
      <c r="ACM432" s="69"/>
      <c r="ACN432" s="69"/>
      <c r="ACO432" s="69"/>
      <c r="ACP432" s="69"/>
      <c r="ACQ432" s="69"/>
      <c r="ACR432" s="69"/>
      <c r="ACS432" s="69"/>
      <c r="ACT432" s="69"/>
      <c r="ACU432" s="69"/>
    </row>
    <row r="433" spans="1:1493" s="144" customFormat="1" ht="14.45" hidden="1" customHeight="1" x14ac:dyDescent="0.25">
      <c r="A433" s="99" t="s">
        <v>360</v>
      </c>
      <c r="B433" s="94" t="s">
        <v>122</v>
      </c>
      <c r="C433" s="94" t="s">
        <v>661</v>
      </c>
      <c r="D433" s="93" t="s">
        <v>32</v>
      </c>
      <c r="E433" s="205">
        <v>0</v>
      </c>
      <c r="F433" s="132">
        <v>105</v>
      </c>
      <c r="G433" s="124">
        <f>Tabla1[[#This Row],[Precio U. Costo]]*1.05</f>
        <v>110.25</v>
      </c>
      <c r="H433" s="124">
        <f>Tabla1[[#This Row],[Precio U. Costo]]*1.08</f>
        <v>113.4</v>
      </c>
      <c r="I433" s="124">
        <f>Tabla1[[#This Row],[Precio U. Costo]]*1.1</f>
        <v>115.50000000000001</v>
      </c>
      <c r="J433" s="124">
        <f>Tabla1[[#This Row],[Precio U. Costo]]*1.15</f>
        <v>120.74999999999999</v>
      </c>
      <c r="K433" s="124">
        <f>Tabla1[[#This Row],[Precio U. Costo]]*1.2</f>
        <v>126</v>
      </c>
      <c r="L433" s="124">
        <f>Tabla1[[#This Row],[Precio U. Costo]]*1.25</f>
        <v>131.25</v>
      </c>
      <c r="M433" s="92">
        <f>Tabla1[[#This Row],[Precio U. Costo]]*1.3</f>
        <v>136.5</v>
      </c>
      <c r="N433" s="92">
        <f>Tabla1[[#This Row],[Precio U. Costo]]*1.35</f>
        <v>141.75</v>
      </c>
      <c r="O433" s="92">
        <f>Tabla1[[#This Row],[Precio U. Costo]]*1.4</f>
        <v>147</v>
      </c>
      <c r="P433" s="92">
        <f>Tabla1[[#This Row],[Precio U. Costo]]*1.45</f>
        <v>152.25</v>
      </c>
      <c r="Q433" s="124">
        <f>Tabla1[[#This Row],[Precio U. Costo]]*1.5</f>
        <v>157.5</v>
      </c>
      <c r="R433" s="100" t="e">
        <f>VLOOKUP(Tabla1[[#This Row],[Item]],Tabla13[],6,)</f>
        <v>#N/A</v>
      </c>
      <c r="S433" s="93" t="e">
        <f>Tabla1[[#This Row],[Cantidad en Existencia registradas]]-Tabla1[[#This Row],[Cantidad vendida
dd/mm/aaaa]]</f>
        <v>#N/A</v>
      </c>
      <c r="T433" s="93" t="e">
        <f>Tabla1[[#This Row],[Cantidad vendida
dd/mm/aaaa]]+#REF!</f>
        <v>#N/A</v>
      </c>
      <c r="U433" s="93" t="e">
        <f>Tabla1[[#This Row],[Existencia
dd/mm/aaaa2]]+#REF!</f>
        <v>#N/A</v>
      </c>
      <c r="V433" s="201"/>
      <c r="W433" s="201"/>
      <c r="X433" s="201"/>
      <c r="Y433" s="201"/>
      <c r="Z433" s="201"/>
      <c r="AA433" s="201"/>
      <c r="AB433" s="201"/>
      <c r="AC433" s="201"/>
      <c r="AD433" s="201"/>
      <c r="AE433" s="201"/>
      <c r="AF433" s="201"/>
      <c r="AG433" s="201"/>
      <c r="AH433" s="201"/>
      <c r="AI433" s="201"/>
      <c r="AJ433" s="201"/>
      <c r="AK433" s="201"/>
      <c r="AL433" s="201"/>
      <c r="AM433" s="201"/>
      <c r="AN433" s="201"/>
      <c r="AO433" s="201"/>
      <c r="AP433" s="201"/>
      <c r="AQ433" s="201"/>
      <c r="AR433" s="201"/>
      <c r="AS433" s="201"/>
      <c r="AT433" s="201"/>
      <c r="AU433" s="201"/>
      <c r="AV433" s="201"/>
      <c r="AW433" s="201"/>
      <c r="AX433" s="201"/>
      <c r="AY433" s="201"/>
      <c r="AZ433" s="201"/>
      <c r="BA433" s="201"/>
      <c r="BB433" s="201"/>
      <c r="BC433" s="201"/>
      <c r="BD433" s="201"/>
      <c r="BE433" s="201"/>
      <c r="BF433" s="201"/>
      <c r="BG433" s="201"/>
      <c r="BH433" s="201"/>
      <c r="BI433" s="201"/>
      <c r="BJ433" s="201"/>
      <c r="BK433" s="201"/>
      <c r="BL433" s="201"/>
      <c r="BM433" s="201"/>
      <c r="BN433" s="201"/>
      <c r="BO433" s="201"/>
      <c r="BP433" s="201"/>
      <c r="BQ433" s="201"/>
      <c r="BR433" s="201"/>
      <c r="BS433" s="201"/>
      <c r="BT433" s="201"/>
      <c r="BU433" s="201"/>
      <c r="BV433" s="201"/>
      <c r="BW433" s="201"/>
      <c r="BX433" s="201"/>
      <c r="BY433" s="201"/>
      <c r="BZ433" s="201"/>
      <c r="CA433" s="201"/>
      <c r="CB433" s="201"/>
      <c r="CC433" s="201"/>
      <c r="CD433" s="201"/>
      <c r="CE433" s="201"/>
      <c r="CF433" s="201"/>
      <c r="CG433" s="201"/>
      <c r="CH433" s="201"/>
      <c r="CI433" s="201"/>
      <c r="CJ433" s="201"/>
      <c r="CK433" s="201"/>
      <c r="CL433" s="201"/>
      <c r="CM433" s="201"/>
      <c r="CN433" s="201"/>
      <c r="CO433" s="201"/>
      <c r="CP433" s="201"/>
      <c r="CQ433" s="201"/>
      <c r="CR433" s="201"/>
      <c r="CS433" s="201"/>
      <c r="CT433" s="201"/>
      <c r="CU433" s="201"/>
      <c r="CV433" s="201"/>
      <c r="CW433" s="201"/>
      <c r="CX433" s="201"/>
      <c r="CY433" s="201"/>
      <c r="CZ433" s="201"/>
      <c r="DA433" s="201"/>
      <c r="DB433" s="201"/>
      <c r="DC433" s="201"/>
      <c r="DD433" s="201"/>
      <c r="DE433" s="201"/>
      <c r="DF433" s="201"/>
      <c r="DG433" s="201"/>
      <c r="DH433" s="201"/>
      <c r="DI433" s="201"/>
      <c r="DJ433" s="201"/>
      <c r="DK433" s="201"/>
      <c r="DL433" s="201"/>
      <c r="DM433" s="201"/>
      <c r="DN433" s="201"/>
      <c r="DO433" s="201"/>
      <c r="DP433" s="201"/>
      <c r="DQ433" s="201"/>
      <c r="DR433" s="201"/>
      <c r="DS433" s="201"/>
      <c r="DT433" s="201"/>
      <c r="DU433" s="201"/>
      <c r="DV433" s="201"/>
      <c r="DW433" s="201"/>
      <c r="DX433" s="201"/>
      <c r="DY433" s="201"/>
      <c r="DZ433" s="201"/>
      <c r="EA433" s="201"/>
      <c r="EB433" s="201"/>
      <c r="EC433" s="201"/>
      <c r="ED433" s="201"/>
      <c r="EE433" s="201"/>
      <c r="EF433" s="201"/>
      <c r="EG433" s="201"/>
      <c r="EH433" s="201"/>
      <c r="EI433" s="201"/>
      <c r="EJ433" s="201"/>
      <c r="EK433" s="201"/>
      <c r="EL433" s="201"/>
      <c r="EM433" s="201"/>
      <c r="EN433" s="201"/>
      <c r="EO433" s="201"/>
      <c r="EP433" s="201"/>
      <c r="EQ433" s="201"/>
      <c r="ER433" s="201"/>
      <c r="ES433" s="201"/>
      <c r="ET433" s="201"/>
      <c r="EU433" s="201"/>
      <c r="EV433" s="201"/>
      <c r="EW433" s="201"/>
      <c r="EX433" s="201"/>
      <c r="EY433" s="201"/>
      <c r="EZ433" s="201"/>
      <c r="FA433" s="201"/>
      <c r="FB433" s="201"/>
      <c r="FC433" s="201"/>
      <c r="FD433" s="201"/>
      <c r="FE433" s="201"/>
      <c r="FF433" s="201"/>
      <c r="FG433" s="201"/>
      <c r="FH433" s="201"/>
      <c r="FI433" s="201"/>
      <c r="FJ433" s="201"/>
      <c r="FK433" s="201"/>
      <c r="FL433" s="201"/>
      <c r="FM433" s="201"/>
      <c r="FN433" s="201"/>
      <c r="FO433" s="201"/>
      <c r="FP433" s="201"/>
      <c r="FQ433" s="201"/>
      <c r="FR433" s="201"/>
      <c r="FS433" s="201"/>
      <c r="FT433" s="201"/>
      <c r="FU433" s="201"/>
      <c r="FV433" s="201"/>
      <c r="FW433" s="201"/>
      <c r="FX433" s="201"/>
      <c r="FY433" s="201"/>
      <c r="FZ433" s="201"/>
      <c r="GA433" s="201"/>
      <c r="GB433" s="201"/>
      <c r="GC433" s="201"/>
      <c r="GD433" s="201"/>
      <c r="GE433" s="201"/>
      <c r="GF433" s="201"/>
      <c r="GG433" s="201"/>
      <c r="GH433" s="201"/>
      <c r="GI433" s="201"/>
      <c r="GJ433" s="201"/>
      <c r="GK433" s="201"/>
      <c r="GL433" s="201"/>
      <c r="GM433" s="201"/>
      <c r="GN433" s="201"/>
      <c r="GO433" s="201"/>
      <c r="GP433" s="201"/>
      <c r="GQ433" s="201"/>
      <c r="GR433" s="201"/>
      <c r="GS433" s="201"/>
      <c r="GT433" s="201"/>
      <c r="GU433" s="201"/>
      <c r="GV433" s="201"/>
      <c r="GW433" s="201"/>
      <c r="GX433" s="201"/>
      <c r="GY433" s="201"/>
      <c r="GZ433" s="201"/>
      <c r="HA433" s="201"/>
      <c r="HB433" s="201"/>
      <c r="HC433" s="201"/>
      <c r="HD433" s="201"/>
      <c r="HE433" s="201"/>
      <c r="HF433" s="201"/>
      <c r="HG433" s="201"/>
      <c r="HH433" s="201"/>
      <c r="HI433" s="201"/>
      <c r="HJ433" s="201"/>
      <c r="HK433" s="201"/>
      <c r="HL433" s="201"/>
      <c r="HM433" s="201"/>
      <c r="HN433" s="201"/>
      <c r="HO433" s="201"/>
      <c r="HP433" s="201"/>
      <c r="HQ433" s="201"/>
      <c r="HR433" s="201"/>
      <c r="HS433" s="201"/>
      <c r="HT433" s="201"/>
      <c r="HU433" s="201"/>
      <c r="HV433" s="201"/>
      <c r="HW433" s="201"/>
      <c r="HX433" s="201"/>
      <c r="HY433" s="201"/>
      <c r="HZ433" s="201"/>
      <c r="IA433" s="201"/>
      <c r="IB433" s="201"/>
      <c r="IC433" s="201"/>
      <c r="ID433" s="201"/>
      <c r="IE433" s="201"/>
      <c r="IF433" s="201"/>
      <c r="IG433" s="201"/>
      <c r="IH433" s="201"/>
      <c r="II433" s="201"/>
      <c r="IJ433" s="201"/>
      <c r="IK433" s="201"/>
      <c r="IL433" s="201"/>
      <c r="IM433" s="201"/>
      <c r="IN433" s="201"/>
      <c r="IO433" s="201"/>
      <c r="IP433" s="201"/>
      <c r="IQ433" s="201"/>
      <c r="IR433" s="201"/>
      <c r="IS433" s="201"/>
      <c r="IT433" s="201"/>
      <c r="IU433" s="201"/>
      <c r="IV433" s="201"/>
      <c r="IW433" s="201"/>
      <c r="IX433" s="201"/>
      <c r="IY433" s="201"/>
      <c r="IZ433" s="201"/>
      <c r="JA433" s="201"/>
      <c r="JB433" s="201"/>
      <c r="JC433" s="201"/>
      <c r="JD433" s="201"/>
      <c r="JE433" s="201"/>
      <c r="JF433" s="201"/>
      <c r="JG433" s="201"/>
      <c r="JH433" s="201"/>
      <c r="JI433" s="201"/>
      <c r="JJ433" s="201"/>
      <c r="JK433" s="201"/>
      <c r="JL433" s="201"/>
      <c r="JM433" s="201"/>
      <c r="JN433" s="201"/>
      <c r="JO433" s="201"/>
      <c r="JP433" s="201"/>
      <c r="JQ433" s="201"/>
      <c r="JR433" s="201"/>
      <c r="JS433" s="201"/>
      <c r="JT433" s="201"/>
      <c r="JU433" s="201"/>
      <c r="JV433" s="201"/>
      <c r="JW433" s="201"/>
      <c r="JX433" s="201"/>
      <c r="JY433" s="201"/>
      <c r="JZ433" s="201"/>
      <c r="KA433" s="201"/>
      <c r="KB433" s="201"/>
      <c r="KC433" s="201"/>
      <c r="KD433" s="201"/>
      <c r="KE433" s="201"/>
      <c r="KF433" s="201"/>
      <c r="KG433" s="201"/>
      <c r="KH433" s="201"/>
      <c r="KI433" s="201"/>
      <c r="KJ433" s="201"/>
      <c r="KK433" s="201"/>
      <c r="KL433" s="201"/>
      <c r="KM433" s="201"/>
      <c r="KN433" s="201"/>
      <c r="KO433" s="201"/>
      <c r="KP433" s="201"/>
      <c r="KQ433" s="201"/>
      <c r="KR433" s="201"/>
      <c r="KS433" s="201"/>
      <c r="KT433" s="201"/>
      <c r="KU433" s="201"/>
      <c r="KV433" s="201"/>
      <c r="KW433" s="201"/>
      <c r="KX433" s="201"/>
      <c r="KY433" s="201"/>
      <c r="KZ433" s="201"/>
      <c r="LA433" s="201"/>
      <c r="LB433" s="201"/>
      <c r="LC433" s="201"/>
      <c r="LD433" s="201"/>
      <c r="LE433" s="201"/>
      <c r="LF433" s="201"/>
      <c r="LG433" s="201"/>
      <c r="LH433" s="201"/>
      <c r="LI433" s="201"/>
      <c r="LJ433" s="201"/>
      <c r="LK433" s="201"/>
      <c r="LL433" s="201"/>
      <c r="LM433" s="201"/>
      <c r="LN433" s="201"/>
      <c r="LO433" s="201"/>
      <c r="LP433" s="201"/>
      <c r="LQ433" s="201"/>
      <c r="LR433" s="201"/>
      <c r="LS433" s="201"/>
      <c r="LT433" s="201"/>
      <c r="LU433" s="201"/>
      <c r="LV433" s="201"/>
      <c r="LW433" s="201"/>
      <c r="LX433" s="201"/>
      <c r="LY433" s="201"/>
      <c r="LZ433" s="201"/>
      <c r="MA433" s="201"/>
      <c r="MB433" s="201"/>
      <c r="MC433" s="201"/>
      <c r="MD433" s="201"/>
      <c r="ME433" s="201"/>
      <c r="MF433" s="201"/>
      <c r="MG433" s="201"/>
      <c r="MH433" s="201"/>
      <c r="MI433" s="201"/>
      <c r="MJ433" s="201"/>
      <c r="MK433" s="201"/>
      <c r="ML433" s="201"/>
      <c r="MM433" s="201"/>
      <c r="MN433" s="201"/>
      <c r="MO433" s="201"/>
      <c r="MP433" s="201"/>
      <c r="MQ433" s="201"/>
      <c r="MR433" s="201"/>
      <c r="MS433" s="201"/>
      <c r="MT433" s="201"/>
      <c r="MU433" s="201"/>
      <c r="MV433" s="201"/>
      <c r="MW433" s="201"/>
      <c r="MX433" s="201"/>
      <c r="MY433" s="201"/>
      <c r="MZ433" s="201"/>
      <c r="NA433" s="201"/>
      <c r="NB433" s="201"/>
      <c r="NC433" s="201"/>
      <c r="ND433" s="201"/>
      <c r="NE433" s="201"/>
      <c r="NF433" s="201"/>
      <c r="NG433" s="201"/>
      <c r="NH433" s="201"/>
      <c r="NI433" s="201"/>
      <c r="NJ433" s="201"/>
      <c r="NK433" s="201"/>
      <c r="NL433" s="201"/>
      <c r="NM433" s="201"/>
      <c r="NN433" s="201"/>
      <c r="NO433" s="201"/>
      <c r="NP433" s="201"/>
      <c r="NQ433" s="201"/>
      <c r="NR433" s="201"/>
      <c r="NS433" s="201"/>
      <c r="NT433" s="201"/>
      <c r="NU433" s="201"/>
      <c r="NV433" s="201"/>
      <c r="NW433" s="201"/>
      <c r="NX433" s="201"/>
      <c r="NY433" s="201"/>
      <c r="NZ433" s="201"/>
      <c r="OA433" s="201"/>
      <c r="OB433" s="201"/>
      <c r="OC433" s="201"/>
      <c r="OD433" s="201"/>
      <c r="OE433" s="201"/>
      <c r="OF433" s="201"/>
      <c r="OG433" s="201"/>
      <c r="OH433" s="201"/>
      <c r="OI433" s="201"/>
      <c r="OJ433" s="201"/>
      <c r="OK433" s="201"/>
      <c r="OL433" s="201"/>
      <c r="OM433" s="201"/>
      <c r="ON433" s="201"/>
      <c r="OO433" s="201"/>
      <c r="OP433" s="201"/>
      <c r="OQ433" s="201"/>
      <c r="OR433" s="201"/>
      <c r="OS433" s="201"/>
      <c r="OT433" s="201"/>
      <c r="OU433" s="201"/>
      <c r="OV433" s="201"/>
      <c r="OW433" s="201"/>
      <c r="OX433" s="201"/>
      <c r="OY433" s="201"/>
      <c r="OZ433" s="201"/>
      <c r="PA433" s="201"/>
      <c r="PB433" s="201"/>
      <c r="PC433" s="201"/>
      <c r="PD433" s="201"/>
      <c r="PE433" s="201"/>
      <c r="PF433" s="201"/>
      <c r="PG433" s="201"/>
      <c r="PH433" s="201"/>
      <c r="PI433" s="201"/>
      <c r="PJ433" s="201"/>
      <c r="PK433" s="201"/>
      <c r="PL433" s="201"/>
      <c r="PM433" s="201"/>
      <c r="PN433" s="201"/>
      <c r="PO433" s="201"/>
      <c r="PP433" s="201"/>
      <c r="PQ433" s="201"/>
      <c r="PR433" s="201"/>
      <c r="PS433" s="201"/>
      <c r="PT433" s="201"/>
      <c r="PU433" s="201"/>
      <c r="PV433" s="201"/>
      <c r="PW433" s="201"/>
      <c r="PX433" s="201"/>
      <c r="PY433" s="201"/>
      <c r="PZ433" s="201"/>
      <c r="QA433" s="201"/>
      <c r="QB433" s="201"/>
      <c r="QC433" s="201"/>
      <c r="QD433" s="201"/>
      <c r="QE433" s="201"/>
      <c r="QF433" s="201"/>
      <c r="QG433" s="201"/>
      <c r="QH433" s="201"/>
      <c r="QI433" s="201"/>
      <c r="QJ433" s="201"/>
      <c r="QK433" s="201"/>
      <c r="QL433" s="201"/>
      <c r="QM433" s="201"/>
      <c r="QN433" s="201"/>
      <c r="QO433" s="201"/>
      <c r="QP433" s="201"/>
      <c r="QQ433" s="201"/>
      <c r="QR433" s="201"/>
      <c r="QS433" s="201"/>
      <c r="QT433" s="201"/>
      <c r="QU433" s="201"/>
      <c r="QV433" s="201"/>
      <c r="QW433" s="201"/>
      <c r="QX433" s="201"/>
      <c r="QY433" s="201"/>
      <c r="QZ433" s="201"/>
      <c r="RA433" s="201"/>
      <c r="RB433" s="201"/>
      <c r="RC433" s="201"/>
      <c r="RD433" s="201"/>
      <c r="RE433" s="201"/>
      <c r="RF433" s="201"/>
      <c r="RG433" s="201"/>
      <c r="RH433" s="201"/>
      <c r="RI433" s="201"/>
      <c r="RJ433" s="201"/>
      <c r="RK433" s="201"/>
      <c r="RL433" s="201"/>
      <c r="RM433" s="201"/>
      <c r="RN433" s="201"/>
      <c r="RO433" s="201"/>
      <c r="RP433" s="201"/>
      <c r="RQ433" s="201"/>
      <c r="RR433" s="201"/>
      <c r="RS433" s="201"/>
      <c r="RT433" s="201"/>
      <c r="RU433" s="201"/>
      <c r="RV433" s="201"/>
      <c r="RW433" s="201"/>
      <c r="RX433" s="201"/>
      <c r="RY433" s="201"/>
      <c r="RZ433" s="201"/>
      <c r="SA433" s="201"/>
      <c r="SB433" s="201"/>
      <c r="SC433" s="201"/>
      <c r="SD433" s="201"/>
      <c r="SE433" s="201"/>
      <c r="SF433" s="201"/>
      <c r="SG433" s="201"/>
      <c r="SH433" s="201"/>
      <c r="SI433" s="201"/>
      <c r="SJ433" s="201"/>
      <c r="SK433" s="201"/>
      <c r="SL433" s="201"/>
      <c r="SM433" s="201"/>
      <c r="SN433" s="201"/>
      <c r="SO433" s="201"/>
      <c r="SP433" s="201"/>
      <c r="SQ433" s="201"/>
      <c r="SR433" s="201"/>
      <c r="SS433" s="201"/>
      <c r="ST433" s="201"/>
      <c r="SU433" s="201"/>
      <c r="SV433" s="201"/>
      <c r="SW433" s="201"/>
      <c r="SX433" s="201"/>
      <c r="SY433" s="201"/>
      <c r="SZ433" s="201"/>
      <c r="TA433" s="201"/>
      <c r="TB433" s="201"/>
      <c r="TC433" s="201"/>
      <c r="TD433" s="201"/>
      <c r="TE433" s="201"/>
      <c r="TF433" s="201"/>
      <c r="TG433" s="201"/>
      <c r="TH433" s="201"/>
      <c r="TI433" s="201"/>
      <c r="TJ433" s="201"/>
      <c r="TK433" s="201"/>
      <c r="TL433" s="201"/>
      <c r="TM433" s="201"/>
      <c r="TN433" s="201"/>
      <c r="TO433" s="201"/>
      <c r="TP433" s="201"/>
      <c r="TQ433" s="201"/>
      <c r="TR433" s="201"/>
      <c r="TS433" s="201"/>
      <c r="TT433" s="201"/>
      <c r="TU433" s="201"/>
      <c r="TV433" s="201"/>
      <c r="TW433" s="201"/>
      <c r="TX433" s="201"/>
      <c r="TY433" s="201"/>
      <c r="TZ433" s="201"/>
      <c r="UA433" s="201"/>
      <c r="UB433" s="201"/>
      <c r="UC433" s="201"/>
      <c r="UD433" s="201"/>
      <c r="UE433" s="201"/>
      <c r="UF433" s="201"/>
      <c r="UG433" s="201"/>
      <c r="UH433" s="201"/>
      <c r="UI433" s="201"/>
      <c r="UJ433" s="201"/>
      <c r="UK433" s="201"/>
      <c r="UL433" s="201"/>
      <c r="UM433" s="201"/>
      <c r="UN433" s="201"/>
      <c r="UO433" s="201"/>
      <c r="UP433" s="201"/>
      <c r="UQ433" s="201"/>
      <c r="UR433" s="201"/>
      <c r="US433" s="201"/>
      <c r="UT433" s="201"/>
      <c r="UU433" s="201"/>
      <c r="UV433" s="201"/>
      <c r="UW433" s="201"/>
      <c r="UX433" s="201"/>
      <c r="UY433" s="201"/>
      <c r="UZ433" s="201"/>
      <c r="VA433" s="201"/>
      <c r="VB433" s="201"/>
      <c r="VC433" s="201"/>
      <c r="VD433" s="201"/>
      <c r="VE433" s="201"/>
      <c r="VF433" s="201"/>
      <c r="VG433" s="201"/>
      <c r="VH433" s="201"/>
      <c r="VI433" s="201"/>
      <c r="VJ433" s="201"/>
      <c r="VK433" s="201"/>
      <c r="VL433" s="201"/>
      <c r="VM433" s="201"/>
      <c r="VN433" s="201"/>
      <c r="VO433" s="201"/>
      <c r="VP433" s="201"/>
      <c r="VQ433" s="201"/>
      <c r="VR433" s="201"/>
      <c r="VS433" s="201"/>
      <c r="VT433" s="201"/>
      <c r="VU433" s="201"/>
      <c r="VV433" s="201"/>
      <c r="VW433" s="201"/>
      <c r="VX433" s="201"/>
      <c r="VY433" s="201"/>
      <c r="VZ433" s="201"/>
      <c r="WA433" s="201"/>
      <c r="WB433" s="201"/>
      <c r="WC433" s="201"/>
      <c r="WD433" s="201"/>
      <c r="WE433" s="201"/>
      <c r="WF433" s="201"/>
      <c r="WG433" s="201"/>
      <c r="WH433" s="201"/>
      <c r="WI433" s="201"/>
      <c r="WJ433" s="201"/>
      <c r="WK433" s="201"/>
      <c r="WL433" s="201"/>
      <c r="WM433" s="201"/>
      <c r="WN433" s="201"/>
      <c r="WO433" s="201"/>
      <c r="WP433" s="201"/>
      <c r="WQ433" s="201"/>
      <c r="WR433" s="201"/>
      <c r="WS433" s="201"/>
      <c r="WT433" s="201"/>
      <c r="WU433" s="201"/>
      <c r="WV433" s="201"/>
      <c r="WW433" s="201"/>
      <c r="WX433" s="201"/>
      <c r="WY433" s="201"/>
      <c r="WZ433" s="201"/>
      <c r="XA433" s="201"/>
      <c r="XB433" s="201"/>
      <c r="XC433" s="201"/>
      <c r="XD433" s="201"/>
      <c r="XE433" s="201"/>
      <c r="XF433" s="201"/>
      <c r="XG433" s="201"/>
      <c r="XH433" s="201"/>
      <c r="XI433" s="201"/>
      <c r="XJ433" s="201"/>
      <c r="XK433" s="201"/>
      <c r="XL433" s="201"/>
      <c r="XM433" s="201"/>
      <c r="XN433" s="201"/>
      <c r="XO433" s="201"/>
      <c r="XP433" s="201"/>
      <c r="XQ433" s="201"/>
      <c r="XR433" s="201"/>
      <c r="XS433" s="201"/>
      <c r="XT433" s="201"/>
      <c r="XU433" s="201"/>
      <c r="XV433" s="201"/>
      <c r="XW433" s="201"/>
      <c r="XX433" s="201"/>
      <c r="XY433" s="201"/>
      <c r="XZ433" s="201"/>
      <c r="YA433" s="201"/>
      <c r="YB433" s="201"/>
      <c r="YC433" s="201"/>
      <c r="YD433" s="201"/>
      <c r="YE433" s="201"/>
      <c r="YF433" s="201"/>
      <c r="YG433" s="201"/>
      <c r="YH433" s="201"/>
      <c r="YI433" s="201"/>
      <c r="YJ433" s="201"/>
      <c r="YK433" s="201"/>
      <c r="YL433" s="201"/>
      <c r="YM433" s="201"/>
      <c r="YN433" s="201"/>
      <c r="YO433" s="201"/>
      <c r="YP433" s="201"/>
      <c r="YQ433" s="201"/>
      <c r="YR433" s="201"/>
      <c r="YS433" s="201"/>
      <c r="YT433" s="201"/>
      <c r="YU433" s="201"/>
      <c r="YV433" s="201"/>
      <c r="YW433" s="201"/>
      <c r="YX433" s="201"/>
      <c r="YY433" s="201"/>
      <c r="YZ433" s="201"/>
      <c r="ZA433" s="201"/>
      <c r="ZB433" s="201"/>
      <c r="ZC433" s="201"/>
      <c r="ZD433" s="201"/>
      <c r="ZE433" s="201"/>
      <c r="ZF433" s="201"/>
      <c r="ZG433" s="201"/>
      <c r="ZH433" s="201"/>
      <c r="ZI433" s="201"/>
      <c r="ZJ433" s="201"/>
      <c r="ZK433" s="201"/>
      <c r="ZL433" s="201"/>
      <c r="ZM433" s="201"/>
      <c r="ZN433" s="201"/>
      <c r="ZO433" s="201"/>
      <c r="ZP433" s="201"/>
      <c r="ZQ433" s="201"/>
      <c r="ZR433" s="201"/>
      <c r="ZS433" s="201"/>
      <c r="ZT433" s="201"/>
      <c r="ZU433" s="201"/>
      <c r="ZV433" s="201"/>
      <c r="ZW433" s="201"/>
      <c r="ZX433" s="201"/>
      <c r="ZY433" s="201"/>
      <c r="ZZ433" s="201"/>
      <c r="AAA433" s="201"/>
      <c r="AAB433" s="201"/>
      <c r="AAC433" s="201"/>
      <c r="AAD433" s="201"/>
      <c r="AAE433" s="201"/>
      <c r="AAF433" s="201"/>
      <c r="AAG433" s="201"/>
      <c r="AAH433" s="201"/>
      <c r="AAI433" s="201"/>
      <c r="AAJ433" s="201"/>
      <c r="AAK433" s="201"/>
      <c r="AAL433" s="201"/>
      <c r="AAM433" s="201"/>
      <c r="AAN433" s="201"/>
      <c r="AAO433" s="201"/>
      <c r="AAP433" s="201"/>
      <c r="AAQ433" s="201"/>
      <c r="AAR433" s="201"/>
      <c r="AAS433" s="201"/>
      <c r="AAT433" s="201"/>
      <c r="AAU433" s="201"/>
      <c r="AAV433" s="201"/>
      <c r="AAW433" s="201"/>
      <c r="AAX433" s="201"/>
      <c r="AAY433" s="201"/>
      <c r="AAZ433" s="201"/>
      <c r="ABA433" s="201"/>
      <c r="ABB433" s="201"/>
      <c r="ABC433" s="201"/>
      <c r="ABD433" s="201"/>
      <c r="ABE433" s="201"/>
      <c r="ABF433" s="201"/>
      <c r="ABG433" s="201"/>
      <c r="ABH433" s="201"/>
      <c r="ABI433" s="201"/>
      <c r="ABJ433" s="201"/>
      <c r="ABK433" s="201"/>
      <c r="ABL433" s="201"/>
      <c r="ABM433" s="201"/>
      <c r="ABN433" s="201"/>
      <c r="ABO433" s="201"/>
      <c r="ABP433" s="201"/>
      <c r="ABQ433" s="201"/>
      <c r="ABR433" s="201"/>
      <c r="ABS433" s="201"/>
      <c r="ABT433" s="201"/>
      <c r="ABU433" s="201"/>
      <c r="ABV433" s="201"/>
      <c r="ABW433" s="201"/>
      <c r="ABX433" s="201"/>
      <c r="ABY433" s="201"/>
      <c r="ABZ433" s="201"/>
      <c r="ACA433" s="201"/>
      <c r="ACB433" s="201"/>
      <c r="ACC433" s="201"/>
      <c r="ACD433" s="201"/>
      <c r="ACE433" s="201"/>
      <c r="ACF433" s="201"/>
      <c r="ACG433" s="201"/>
      <c r="ACH433" s="201"/>
      <c r="ACI433" s="201"/>
      <c r="ACJ433" s="201"/>
      <c r="ACK433" s="201"/>
      <c r="ACL433" s="201"/>
      <c r="ACM433" s="201"/>
      <c r="ACN433" s="201"/>
      <c r="ACO433" s="201"/>
      <c r="ACP433" s="201"/>
      <c r="ACQ433" s="201"/>
      <c r="ACR433" s="201"/>
      <c r="ACS433" s="201"/>
      <c r="ACT433" s="201"/>
      <c r="ACU433" s="201"/>
    </row>
    <row r="434" spans="1:1493" ht="14.45" hidden="1" customHeight="1" x14ac:dyDescent="0.25">
      <c r="A434" s="99" t="s">
        <v>359</v>
      </c>
      <c r="B434" s="94" t="s">
        <v>122</v>
      </c>
      <c r="C434" s="94" t="s">
        <v>844</v>
      </c>
      <c r="D434" s="91" t="s">
        <v>32</v>
      </c>
      <c r="E434" s="212">
        <v>0</v>
      </c>
      <c r="F434" s="132">
        <v>6.9</v>
      </c>
      <c r="G434" s="92">
        <f>Tabla1[[#This Row],[Precio U. Costo]]*1.05</f>
        <v>7.245000000000001</v>
      </c>
      <c r="H434" s="92">
        <f>Tabla1[[#This Row],[Precio U. Costo]]*1.08</f>
        <v>7.4520000000000008</v>
      </c>
      <c r="I434" s="92">
        <f>Tabla1[[#This Row],[Precio U. Costo]]*1.1</f>
        <v>7.5900000000000007</v>
      </c>
      <c r="J434" s="92">
        <f>Tabla1[[#This Row],[Precio U. Costo]]*1.15</f>
        <v>7.9349999999999996</v>
      </c>
      <c r="K434" s="92">
        <f>Tabla1[[#This Row],[Precio U. Costo]]*1.2</f>
        <v>8.2799999999999994</v>
      </c>
      <c r="L434" s="92">
        <f>Tabla1[[#This Row],[Precio U. Costo]]*1.25</f>
        <v>8.625</v>
      </c>
      <c r="M434" s="92">
        <f>Tabla1[[#This Row],[Precio U. Costo]]*1.3</f>
        <v>8.9700000000000006</v>
      </c>
      <c r="N434" s="92">
        <f>Tabla1[[#This Row],[Precio U. Costo]]*1.35</f>
        <v>9.3150000000000013</v>
      </c>
      <c r="O434" s="92">
        <f>Tabla1[[#This Row],[Precio U. Costo]]*1.4</f>
        <v>9.66</v>
      </c>
      <c r="P434" s="92">
        <f>Tabla1[[#This Row],[Precio U. Costo]]*1.45</f>
        <v>10.005000000000001</v>
      </c>
      <c r="Q434" s="92">
        <f>Tabla1[[#This Row],[Precio U. Costo]]*1.5</f>
        <v>10.350000000000001</v>
      </c>
      <c r="R434" s="100" t="e">
        <f>VLOOKUP(Tabla1[[#This Row],[Item]],Tabla13[],6,)</f>
        <v>#N/A</v>
      </c>
      <c r="S434" s="93" t="e">
        <f>Tabla1[[#This Row],[Cantidad en Existencia registradas]]-Tabla1[[#This Row],[Cantidad vendida
dd/mm/aaaa]]</f>
        <v>#N/A</v>
      </c>
      <c r="T434" s="93" t="e">
        <f>Tabla1[[#This Row],[Cantidad vendida
dd/mm/aaaa]]+#REF!</f>
        <v>#N/A</v>
      </c>
      <c r="U434" s="93" t="e">
        <f>Tabla1[[#This Row],[Existencia
dd/mm/aaaa2]]+#REF!</f>
        <v>#N/A</v>
      </c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  <c r="DS434" s="69"/>
      <c r="DT434" s="69"/>
      <c r="DU434" s="69"/>
      <c r="DV434" s="69"/>
      <c r="DW434" s="69"/>
      <c r="DX434" s="69"/>
      <c r="DY434" s="69"/>
      <c r="DZ434" s="69"/>
      <c r="EA434" s="69"/>
      <c r="EB434" s="69"/>
      <c r="EC434" s="69"/>
      <c r="ED434" s="69"/>
      <c r="EE434" s="69"/>
      <c r="EF434" s="69"/>
      <c r="EG434" s="69"/>
      <c r="EH434" s="69"/>
      <c r="EI434" s="69"/>
      <c r="EJ434" s="69"/>
      <c r="EK434" s="69"/>
      <c r="EL434" s="69"/>
      <c r="EM434" s="69"/>
      <c r="EN434" s="69"/>
      <c r="EO434" s="69"/>
      <c r="EP434" s="69"/>
      <c r="EQ434" s="69"/>
      <c r="ER434" s="69"/>
      <c r="ES434" s="69"/>
      <c r="ET434" s="69"/>
      <c r="EU434" s="69"/>
      <c r="EV434" s="69"/>
      <c r="EW434" s="69"/>
      <c r="EX434" s="69"/>
      <c r="EY434" s="69"/>
      <c r="EZ434" s="69"/>
      <c r="FA434" s="69"/>
      <c r="FB434" s="69"/>
      <c r="FC434" s="69"/>
      <c r="FD434" s="69"/>
      <c r="FE434" s="69"/>
      <c r="FF434" s="69"/>
      <c r="FG434" s="69"/>
      <c r="FH434" s="69"/>
      <c r="FI434" s="69"/>
      <c r="FJ434" s="69"/>
      <c r="FK434" s="69"/>
      <c r="FL434" s="69"/>
      <c r="FM434" s="69"/>
      <c r="FN434" s="69"/>
      <c r="FO434" s="69"/>
      <c r="FP434" s="69"/>
      <c r="FQ434" s="69"/>
      <c r="FR434" s="69"/>
      <c r="FS434" s="69"/>
      <c r="FT434" s="69"/>
      <c r="FU434" s="69"/>
      <c r="FV434" s="69"/>
      <c r="FW434" s="69"/>
      <c r="FX434" s="69"/>
      <c r="FY434" s="69"/>
      <c r="FZ434" s="69"/>
      <c r="GA434" s="69"/>
      <c r="GB434" s="69"/>
      <c r="GC434" s="69"/>
      <c r="GD434" s="69"/>
      <c r="GE434" s="69"/>
      <c r="GF434" s="69"/>
      <c r="GG434" s="69"/>
      <c r="GH434" s="69"/>
      <c r="GI434" s="69"/>
      <c r="GJ434" s="69"/>
      <c r="GK434" s="69"/>
      <c r="GL434" s="69"/>
      <c r="GM434" s="69"/>
      <c r="GN434" s="69"/>
      <c r="GO434" s="69"/>
      <c r="GP434" s="69"/>
      <c r="GQ434" s="69"/>
      <c r="GR434" s="69"/>
      <c r="GS434" s="69"/>
      <c r="GT434" s="69"/>
      <c r="GU434" s="69"/>
      <c r="GV434" s="69"/>
      <c r="GW434" s="69"/>
      <c r="GX434" s="69"/>
      <c r="GY434" s="69"/>
      <c r="GZ434" s="69"/>
      <c r="HA434" s="69"/>
      <c r="HB434" s="69"/>
      <c r="HC434" s="69"/>
      <c r="HD434" s="69"/>
      <c r="HE434" s="69"/>
      <c r="HF434" s="69"/>
      <c r="HG434" s="69"/>
      <c r="HH434" s="69"/>
      <c r="HI434" s="69"/>
      <c r="HJ434" s="69"/>
      <c r="HK434" s="69"/>
      <c r="HL434" s="69"/>
      <c r="HM434" s="69"/>
      <c r="HN434" s="69"/>
      <c r="HO434" s="69"/>
      <c r="HP434" s="69"/>
      <c r="HQ434" s="69"/>
      <c r="HR434" s="69"/>
      <c r="HS434" s="69"/>
      <c r="HT434" s="69"/>
      <c r="HU434" s="69"/>
      <c r="HV434" s="69"/>
      <c r="HW434" s="69"/>
      <c r="HX434" s="69"/>
      <c r="HY434" s="69"/>
      <c r="HZ434" s="69"/>
      <c r="IA434" s="69"/>
      <c r="IB434" s="69"/>
      <c r="IC434" s="69"/>
      <c r="ID434" s="69"/>
      <c r="IE434" s="69"/>
      <c r="IF434" s="69"/>
      <c r="IG434" s="69"/>
      <c r="IH434" s="69"/>
      <c r="II434" s="69"/>
      <c r="IJ434" s="69"/>
      <c r="IK434" s="69"/>
      <c r="IL434" s="69"/>
      <c r="IM434" s="69"/>
      <c r="IN434" s="69"/>
      <c r="IO434" s="69"/>
      <c r="IP434" s="69"/>
      <c r="IQ434" s="69"/>
      <c r="IR434" s="69"/>
      <c r="IS434" s="69"/>
      <c r="IT434" s="69"/>
      <c r="IU434" s="69"/>
      <c r="IV434" s="69"/>
      <c r="IW434" s="69"/>
      <c r="IX434" s="69"/>
      <c r="IY434" s="69"/>
      <c r="IZ434" s="69"/>
      <c r="JA434" s="69"/>
      <c r="JB434" s="69"/>
      <c r="JC434" s="69"/>
      <c r="JD434" s="69"/>
      <c r="JE434" s="69"/>
      <c r="JF434" s="69"/>
      <c r="JG434" s="69"/>
      <c r="JH434" s="69"/>
      <c r="JI434" s="69"/>
      <c r="JJ434" s="69"/>
      <c r="JK434" s="69"/>
      <c r="JL434" s="69"/>
      <c r="JM434" s="69"/>
      <c r="JN434" s="69"/>
      <c r="JO434" s="69"/>
      <c r="JP434" s="69"/>
      <c r="JQ434" s="69"/>
      <c r="JR434" s="69"/>
      <c r="JS434" s="69"/>
      <c r="JT434" s="69"/>
      <c r="JU434" s="69"/>
      <c r="JV434" s="69"/>
      <c r="JW434" s="69"/>
      <c r="JX434" s="69"/>
      <c r="JY434" s="69"/>
      <c r="JZ434" s="69"/>
      <c r="KA434" s="69"/>
      <c r="KB434" s="69"/>
      <c r="KC434" s="69"/>
      <c r="KD434" s="69"/>
      <c r="KE434" s="69"/>
      <c r="KF434" s="69"/>
      <c r="KG434" s="69"/>
      <c r="KH434" s="69"/>
      <c r="KI434" s="69"/>
      <c r="KJ434" s="69"/>
      <c r="KK434" s="69"/>
      <c r="KL434" s="69"/>
      <c r="KM434" s="69"/>
      <c r="KN434" s="69"/>
      <c r="KO434" s="69"/>
      <c r="KP434" s="69"/>
      <c r="KQ434" s="69"/>
      <c r="KR434" s="69"/>
      <c r="KS434" s="69"/>
      <c r="KT434" s="69"/>
      <c r="KU434" s="69"/>
      <c r="KV434" s="69"/>
      <c r="KW434" s="69"/>
      <c r="KX434" s="69"/>
      <c r="KY434" s="69"/>
      <c r="KZ434" s="69"/>
      <c r="LA434" s="69"/>
      <c r="LB434" s="69"/>
      <c r="LC434" s="69"/>
      <c r="LD434" s="69"/>
      <c r="LE434" s="69"/>
      <c r="LF434" s="69"/>
      <c r="LG434" s="69"/>
      <c r="LH434" s="69"/>
      <c r="LI434" s="69"/>
      <c r="LJ434" s="69"/>
      <c r="LK434" s="69"/>
      <c r="LL434" s="69"/>
      <c r="LM434" s="69"/>
      <c r="LN434" s="69"/>
      <c r="LO434" s="69"/>
      <c r="LP434" s="69"/>
      <c r="LQ434" s="69"/>
      <c r="LR434" s="69"/>
      <c r="LS434" s="69"/>
      <c r="LT434" s="69"/>
      <c r="LU434" s="69"/>
      <c r="LV434" s="69"/>
      <c r="LW434" s="69"/>
      <c r="LX434" s="69"/>
      <c r="LY434" s="69"/>
      <c r="LZ434" s="69"/>
      <c r="MA434" s="69"/>
      <c r="MB434" s="69"/>
      <c r="MC434" s="69"/>
      <c r="MD434" s="69"/>
      <c r="ME434" s="69"/>
      <c r="MF434" s="69"/>
      <c r="MG434" s="69"/>
      <c r="MH434" s="69"/>
      <c r="MI434" s="69"/>
      <c r="MJ434" s="69"/>
      <c r="MK434" s="69"/>
      <c r="ML434" s="69"/>
      <c r="MM434" s="69"/>
      <c r="MN434" s="69"/>
      <c r="MO434" s="69"/>
      <c r="MP434" s="69"/>
      <c r="MQ434" s="69"/>
      <c r="MR434" s="69"/>
      <c r="MS434" s="69"/>
      <c r="MT434" s="69"/>
      <c r="MU434" s="69"/>
      <c r="MV434" s="69"/>
      <c r="MW434" s="69"/>
      <c r="MX434" s="69"/>
      <c r="MY434" s="69"/>
      <c r="MZ434" s="69"/>
      <c r="NA434" s="69"/>
      <c r="NB434" s="69"/>
      <c r="NC434" s="69"/>
      <c r="ND434" s="69"/>
      <c r="NE434" s="69"/>
      <c r="NF434" s="69"/>
      <c r="NG434" s="69"/>
      <c r="NH434" s="69"/>
      <c r="NI434" s="69"/>
      <c r="NJ434" s="69"/>
      <c r="NK434" s="69"/>
      <c r="NL434" s="69"/>
      <c r="NM434" s="69"/>
      <c r="NN434" s="69"/>
      <c r="NO434" s="69"/>
      <c r="NP434" s="69"/>
      <c r="NQ434" s="69"/>
      <c r="NR434" s="69"/>
      <c r="NS434" s="69"/>
      <c r="NT434" s="69"/>
      <c r="NU434" s="69"/>
      <c r="NV434" s="69"/>
      <c r="NW434" s="69"/>
      <c r="NX434" s="69"/>
      <c r="NY434" s="69"/>
      <c r="NZ434" s="69"/>
      <c r="OA434" s="69"/>
      <c r="OB434" s="69"/>
      <c r="OC434" s="69"/>
      <c r="OD434" s="69"/>
      <c r="OE434" s="69"/>
      <c r="OF434" s="69"/>
      <c r="OG434" s="69"/>
      <c r="OH434" s="69"/>
      <c r="OI434" s="69"/>
      <c r="OJ434" s="69"/>
      <c r="OK434" s="69"/>
      <c r="OL434" s="69"/>
      <c r="OM434" s="69"/>
      <c r="ON434" s="69"/>
      <c r="OO434" s="69"/>
      <c r="OP434" s="69"/>
      <c r="OQ434" s="69"/>
      <c r="OR434" s="69"/>
      <c r="OS434" s="69"/>
      <c r="OT434" s="69"/>
      <c r="OU434" s="69"/>
      <c r="OV434" s="69"/>
      <c r="OW434" s="69"/>
      <c r="OX434" s="69"/>
      <c r="OY434" s="69"/>
      <c r="OZ434" s="69"/>
      <c r="PA434" s="69"/>
      <c r="PB434" s="69"/>
      <c r="PC434" s="69"/>
      <c r="PD434" s="69"/>
      <c r="PE434" s="69"/>
      <c r="PF434" s="69"/>
      <c r="PG434" s="69"/>
      <c r="PH434" s="69"/>
      <c r="PI434" s="69"/>
      <c r="PJ434" s="69"/>
      <c r="PK434" s="69"/>
      <c r="PL434" s="69"/>
      <c r="PM434" s="69"/>
      <c r="PN434" s="69"/>
      <c r="PO434" s="69"/>
      <c r="PP434" s="69"/>
      <c r="PQ434" s="69"/>
      <c r="PR434" s="69"/>
      <c r="PS434" s="69"/>
      <c r="PT434" s="69"/>
      <c r="PU434" s="69"/>
      <c r="PV434" s="69"/>
      <c r="PW434" s="69"/>
      <c r="PX434" s="69"/>
      <c r="PY434" s="69"/>
      <c r="PZ434" s="69"/>
      <c r="QA434" s="69"/>
      <c r="QB434" s="69"/>
      <c r="QC434" s="69"/>
      <c r="QD434" s="69"/>
      <c r="QE434" s="69"/>
      <c r="QF434" s="69"/>
      <c r="QG434" s="69"/>
      <c r="QH434" s="69"/>
      <c r="QI434" s="69"/>
      <c r="QJ434" s="69"/>
      <c r="QK434" s="69"/>
      <c r="QL434" s="69"/>
      <c r="QM434" s="69"/>
      <c r="QN434" s="69"/>
      <c r="QO434" s="69"/>
      <c r="QP434" s="69"/>
      <c r="QQ434" s="69"/>
      <c r="QR434" s="69"/>
      <c r="QS434" s="69"/>
      <c r="QT434" s="69"/>
      <c r="QU434" s="69"/>
      <c r="QV434" s="69"/>
      <c r="QW434" s="69"/>
      <c r="QX434" s="69"/>
      <c r="QY434" s="69"/>
      <c r="QZ434" s="69"/>
      <c r="RA434" s="69"/>
      <c r="RB434" s="69"/>
      <c r="RC434" s="69"/>
      <c r="RD434" s="69"/>
      <c r="RE434" s="69"/>
      <c r="RF434" s="69"/>
      <c r="RG434" s="69"/>
      <c r="RH434" s="69"/>
      <c r="RI434" s="69"/>
      <c r="RJ434" s="69"/>
      <c r="RK434" s="69"/>
      <c r="RL434" s="69"/>
      <c r="RM434" s="69"/>
      <c r="RN434" s="69"/>
      <c r="RO434" s="69"/>
      <c r="RP434" s="69"/>
      <c r="RQ434" s="69"/>
      <c r="RR434" s="69"/>
      <c r="RS434" s="69"/>
      <c r="RT434" s="69"/>
      <c r="RU434" s="69"/>
      <c r="RV434" s="69"/>
      <c r="RW434" s="69"/>
      <c r="RX434" s="69"/>
      <c r="RY434" s="69"/>
      <c r="RZ434" s="69"/>
      <c r="SA434" s="69"/>
      <c r="SB434" s="69"/>
      <c r="SC434" s="69"/>
      <c r="SD434" s="69"/>
      <c r="SE434" s="69"/>
      <c r="SF434" s="69"/>
      <c r="SG434" s="69"/>
      <c r="SH434" s="69"/>
      <c r="SI434" s="69"/>
      <c r="SJ434" s="69"/>
      <c r="SK434" s="69"/>
      <c r="SL434" s="69"/>
      <c r="SM434" s="69"/>
      <c r="SN434" s="69"/>
      <c r="SO434" s="69"/>
      <c r="SP434" s="69"/>
      <c r="SQ434" s="69"/>
      <c r="SR434" s="69"/>
      <c r="SS434" s="69"/>
      <c r="ST434" s="69"/>
      <c r="SU434" s="69"/>
      <c r="SV434" s="69"/>
      <c r="SW434" s="69"/>
      <c r="SX434" s="69"/>
      <c r="SY434" s="69"/>
      <c r="SZ434" s="69"/>
      <c r="TA434" s="69"/>
      <c r="TB434" s="69"/>
      <c r="TC434" s="69"/>
      <c r="TD434" s="69"/>
      <c r="TE434" s="69"/>
      <c r="TF434" s="69"/>
      <c r="TG434" s="69"/>
      <c r="TH434" s="69"/>
      <c r="TI434" s="69"/>
      <c r="TJ434" s="69"/>
      <c r="TK434" s="69"/>
      <c r="TL434" s="69"/>
      <c r="TM434" s="69"/>
      <c r="TN434" s="69"/>
      <c r="TO434" s="69"/>
      <c r="TP434" s="69"/>
      <c r="TQ434" s="69"/>
      <c r="TR434" s="69"/>
      <c r="TS434" s="69"/>
      <c r="TT434" s="69"/>
      <c r="TU434" s="69"/>
      <c r="TV434" s="69"/>
      <c r="TW434" s="69"/>
      <c r="TX434" s="69"/>
      <c r="TY434" s="69"/>
      <c r="TZ434" s="69"/>
      <c r="UA434" s="69"/>
      <c r="UB434" s="69"/>
      <c r="UC434" s="69"/>
      <c r="UD434" s="69"/>
      <c r="UE434" s="69"/>
      <c r="UF434" s="69"/>
      <c r="UG434" s="69"/>
      <c r="UH434" s="69"/>
      <c r="UI434" s="69"/>
      <c r="UJ434" s="69"/>
      <c r="UK434" s="69"/>
      <c r="UL434" s="69"/>
      <c r="UM434" s="69"/>
      <c r="UN434" s="69"/>
      <c r="UO434" s="69"/>
      <c r="UP434" s="69"/>
      <c r="UQ434" s="69"/>
      <c r="UR434" s="69"/>
      <c r="US434" s="69"/>
      <c r="UT434" s="69"/>
      <c r="UU434" s="69"/>
      <c r="UV434" s="69"/>
      <c r="UW434" s="69"/>
      <c r="UX434" s="69"/>
      <c r="UY434" s="69"/>
      <c r="UZ434" s="69"/>
      <c r="VA434" s="69"/>
      <c r="VB434" s="69"/>
      <c r="VC434" s="69"/>
      <c r="VD434" s="69"/>
      <c r="VE434" s="69"/>
      <c r="VF434" s="69"/>
      <c r="VG434" s="69"/>
      <c r="VH434" s="69"/>
      <c r="VI434" s="69"/>
      <c r="VJ434" s="69"/>
      <c r="VK434" s="69"/>
      <c r="VL434" s="69"/>
      <c r="VM434" s="69"/>
      <c r="VN434" s="69"/>
      <c r="VO434" s="69"/>
      <c r="VP434" s="69"/>
      <c r="VQ434" s="69"/>
      <c r="VR434" s="69"/>
      <c r="VS434" s="69"/>
      <c r="VT434" s="69"/>
      <c r="VU434" s="69"/>
      <c r="VV434" s="69"/>
      <c r="VW434" s="69"/>
      <c r="VX434" s="69"/>
      <c r="VY434" s="69"/>
      <c r="VZ434" s="69"/>
      <c r="WA434" s="69"/>
      <c r="WB434" s="69"/>
      <c r="WC434" s="69"/>
      <c r="WD434" s="69"/>
      <c r="WE434" s="69"/>
      <c r="WF434" s="69"/>
      <c r="WG434" s="69"/>
      <c r="WH434" s="69"/>
      <c r="WI434" s="69"/>
      <c r="WJ434" s="69"/>
      <c r="WK434" s="69"/>
      <c r="WL434" s="69"/>
      <c r="WM434" s="69"/>
      <c r="WN434" s="69"/>
      <c r="WO434" s="69"/>
      <c r="WP434" s="69"/>
      <c r="WQ434" s="69"/>
      <c r="WR434" s="69"/>
      <c r="WS434" s="69"/>
      <c r="WT434" s="69"/>
      <c r="WU434" s="69"/>
      <c r="WV434" s="69"/>
      <c r="WW434" s="69"/>
      <c r="WX434" s="69"/>
      <c r="WY434" s="69"/>
      <c r="WZ434" s="69"/>
      <c r="XA434" s="69"/>
      <c r="XB434" s="69"/>
      <c r="XC434" s="69"/>
      <c r="XD434" s="69"/>
      <c r="XE434" s="69"/>
      <c r="XF434" s="69"/>
      <c r="XG434" s="69"/>
      <c r="XH434" s="69"/>
      <c r="XI434" s="69"/>
      <c r="XJ434" s="69"/>
      <c r="XK434" s="69"/>
      <c r="XL434" s="69"/>
      <c r="XM434" s="69"/>
      <c r="XN434" s="69"/>
      <c r="XO434" s="69"/>
      <c r="XP434" s="69"/>
      <c r="XQ434" s="69"/>
      <c r="XR434" s="69"/>
      <c r="XS434" s="69"/>
      <c r="XT434" s="69"/>
      <c r="XU434" s="69"/>
      <c r="XV434" s="69"/>
      <c r="XW434" s="69"/>
      <c r="XX434" s="69"/>
      <c r="XY434" s="69"/>
      <c r="XZ434" s="69"/>
      <c r="YA434" s="69"/>
      <c r="YB434" s="69"/>
      <c r="YC434" s="69"/>
      <c r="YD434" s="69"/>
      <c r="YE434" s="69"/>
      <c r="YF434" s="69"/>
      <c r="YG434" s="69"/>
      <c r="YH434" s="69"/>
      <c r="YI434" s="69"/>
      <c r="YJ434" s="69"/>
      <c r="YK434" s="69"/>
      <c r="YL434" s="69"/>
      <c r="YM434" s="69"/>
      <c r="YN434" s="69"/>
      <c r="YO434" s="69"/>
      <c r="YP434" s="69"/>
      <c r="YQ434" s="69"/>
      <c r="YR434" s="69"/>
      <c r="YS434" s="69"/>
      <c r="YT434" s="69"/>
      <c r="YU434" s="69"/>
      <c r="YV434" s="69"/>
      <c r="YW434" s="69"/>
      <c r="YX434" s="69"/>
      <c r="YY434" s="69"/>
      <c r="YZ434" s="69"/>
      <c r="ZA434" s="69"/>
      <c r="ZB434" s="69"/>
      <c r="ZC434" s="69"/>
      <c r="ZD434" s="69"/>
      <c r="ZE434" s="69"/>
      <c r="ZF434" s="69"/>
      <c r="ZG434" s="69"/>
      <c r="ZH434" s="69"/>
      <c r="ZI434" s="69"/>
      <c r="ZJ434" s="69"/>
      <c r="ZK434" s="69"/>
      <c r="ZL434" s="69"/>
      <c r="ZM434" s="69"/>
      <c r="ZN434" s="69"/>
      <c r="ZO434" s="69"/>
      <c r="ZP434" s="69"/>
      <c r="ZQ434" s="69"/>
      <c r="ZR434" s="69"/>
      <c r="ZS434" s="69"/>
      <c r="ZT434" s="69"/>
      <c r="ZU434" s="69"/>
      <c r="ZV434" s="69"/>
      <c r="ZW434" s="69"/>
      <c r="ZX434" s="69"/>
      <c r="ZY434" s="69"/>
      <c r="ZZ434" s="69"/>
      <c r="AAA434" s="69"/>
      <c r="AAB434" s="69"/>
      <c r="AAC434" s="69"/>
      <c r="AAD434" s="69"/>
      <c r="AAE434" s="69"/>
      <c r="AAF434" s="69"/>
      <c r="AAG434" s="69"/>
      <c r="AAH434" s="69"/>
      <c r="AAI434" s="69"/>
      <c r="AAJ434" s="69"/>
      <c r="AAK434" s="69"/>
      <c r="AAL434" s="69"/>
      <c r="AAM434" s="69"/>
      <c r="AAN434" s="69"/>
      <c r="AAO434" s="69"/>
      <c r="AAP434" s="69"/>
      <c r="AAQ434" s="69"/>
      <c r="AAR434" s="69"/>
      <c r="AAS434" s="69"/>
      <c r="AAT434" s="69"/>
      <c r="AAU434" s="69"/>
      <c r="AAV434" s="69"/>
      <c r="AAW434" s="69"/>
      <c r="AAX434" s="69"/>
      <c r="AAY434" s="69"/>
      <c r="AAZ434" s="69"/>
      <c r="ABA434" s="69"/>
      <c r="ABB434" s="69"/>
      <c r="ABC434" s="69"/>
      <c r="ABD434" s="69"/>
      <c r="ABE434" s="69"/>
      <c r="ABF434" s="69"/>
      <c r="ABG434" s="69"/>
      <c r="ABH434" s="69"/>
      <c r="ABI434" s="69"/>
      <c r="ABJ434" s="69"/>
      <c r="ABK434" s="69"/>
      <c r="ABL434" s="69"/>
      <c r="ABM434" s="69"/>
      <c r="ABN434" s="69"/>
      <c r="ABO434" s="69"/>
      <c r="ABP434" s="69"/>
      <c r="ABQ434" s="69"/>
      <c r="ABR434" s="69"/>
      <c r="ABS434" s="69"/>
      <c r="ABT434" s="69"/>
      <c r="ABU434" s="69"/>
      <c r="ABV434" s="69"/>
      <c r="ABW434" s="69"/>
      <c r="ABX434" s="69"/>
      <c r="ABY434" s="69"/>
      <c r="ABZ434" s="69"/>
      <c r="ACA434" s="69"/>
      <c r="ACB434" s="69"/>
      <c r="ACC434" s="69"/>
      <c r="ACD434" s="69"/>
      <c r="ACE434" s="69"/>
      <c r="ACF434" s="69"/>
      <c r="ACG434" s="69"/>
      <c r="ACH434" s="69"/>
      <c r="ACI434" s="69"/>
      <c r="ACJ434" s="69"/>
      <c r="ACK434" s="69"/>
      <c r="ACL434" s="69"/>
      <c r="ACM434" s="69"/>
      <c r="ACN434" s="69"/>
      <c r="ACO434" s="69"/>
      <c r="ACP434" s="69"/>
      <c r="ACQ434" s="69"/>
      <c r="ACR434" s="69"/>
      <c r="ACS434" s="69"/>
      <c r="ACT434" s="69"/>
      <c r="ACU434" s="69"/>
    </row>
    <row r="435" spans="1:1493" s="144" customFormat="1" ht="14.45" hidden="1" customHeight="1" x14ac:dyDescent="0.25">
      <c r="A435" s="141"/>
      <c r="B435" s="93" t="s">
        <v>122</v>
      </c>
      <c r="C435" s="154" t="s">
        <v>959</v>
      </c>
      <c r="D435" s="93" t="s">
        <v>32</v>
      </c>
      <c r="E435" s="205">
        <v>0</v>
      </c>
      <c r="F435" s="151"/>
      <c r="G435" s="207">
        <f>Tabla1[[#This Row],[Precio U. Costo]]*1.05</f>
        <v>0</v>
      </c>
      <c r="H435" s="207">
        <f>Tabla1[[#This Row],[Precio U. Costo]]*1.08</f>
        <v>0</v>
      </c>
      <c r="I435" s="207">
        <f>Tabla1[[#This Row],[Precio U. Costo]]*1.1</f>
        <v>0</v>
      </c>
      <c r="J435" s="207">
        <f>Tabla1[[#This Row],[Precio U. Costo]]*1.15</f>
        <v>0</v>
      </c>
      <c r="K435" s="207">
        <f>Tabla1[[#This Row],[Precio U. Costo]]*1.2</f>
        <v>0</v>
      </c>
      <c r="L435" s="207">
        <f>Tabla1[[#This Row],[Precio U. Costo]]*1.25</f>
        <v>0</v>
      </c>
      <c r="M435" s="150">
        <f>Tabla1[[#This Row],[Precio U. Costo]]*1.3</f>
        <v>0</v>
      </c>
      <c r="N435" s="150">
        <f>Tabla1[[#This Row],[Precio U. Costo]]*1.35</f>
        <v>0</v>
      </c>
      <c r="O435" s="150">
        <f>Tabla1[[#This Row],[Precio U. Costo]]*1.4</f>
        <v>0</v>
      </c>
      <c r="P435" s="207">
        <f>Tabla1[[#This Row],[Precio U. Costo]]*1.45</f>
        <v>0</v>
      </c>
      <c r="Q435" s="207">
        <f>Tabla1[[#This Row],[Precio U. Costo]]*1.5</f>
        <v>0</v>
      </c>
      <c r="R435" s="100" t="e">
        <f>VLOOKUP(Tabla1[[#This Row],[Item]],Tabla13[],6,)</f>
        <v>#N/A</v>
      </c>
      <c r="S435" s="140" t="e">
        <f>Tabla1[[#This Row],[Cantidad en Existencia registradas]]-Tabla1[[#This Row],[Cantidad vendida
dd/mm/aaaa]]</f>
        <v>#N/A</v>
      </c>
      <c r="T435" s="153" t="e">
        <f>Tabla1[[#This Row],[Cantidad vendida
dd/mm/aaaa]]+#REF!</f>
        <v>#N/A</v>
      </c>
      <c r="U435" s="153" t="e">
        <f>Tabla1[[#This Row],[Existencia
dd/mm/aaaa2]]+#REF!</f>
        <v>#N/A</v>
      </c>
      <c r="V435" s="201"/>
      <c r="W435" s="201"/>
      <c r="X435" s="201"/>
      <c r="Y435" s="201"/>
      <c r="Z435" s="201"/>
      <c r="AA435" s="201"/>
      <c r="AB435" s="201"/>
      <c r="AC435" s="201"/>
      <c r="AD435" s="201"/>
      <c r="AE435" s="201"/>
      <c r="AF435" s="201"/>
      <c r="AG435" s="201"/>
      <c r="AH435" s="201"/>
      <c r="AI435" s="201"/>
      <c r="AJ435" s="201"/>
      <c r="AK435" s="201"/>
      <c r="AL435" s="201"/>
      <c r="AM435" s="201"/>
      <c r="AN435" s="201"/>
      <c r="AO435" s="201"/>
      <c r="AP435" s="201"/>
      <c r="AQ435" s="201"/>
      <c r="AR435" s="201"/>
      <c r="AS435" s="201"/>
      <c r="AT435" s="201"/>
      <c r="AU435" s="201"/>
      <c r="AV435" s="201"/>
      <c r="AW435" s="201"/>
      <c r="AX435" s="201"/>
      <c r="AY435" s="201"/>
      <c r="AZ435" s="201"/>
      <c r="BA435" s="201"/>
      <c r="BB435" s="201"/>
      <c r="BC435" s="201"/>
      <c r="BD435" s="201"/>
      <c r="BE435" s="201"/>
      <c r="BF435" s="201"/>
      <c r="BG435" s="201"/>
      <c r="BH435" s="201"/>
      <c r="BI435" s="201"/>
      <c r="BJ435" s="201"/>
      <c r="BK435" s="201"/>
      <c r="BL435" s="201"/>
      <c r="BM435" s="201"/>
      <c r="BN435" s="201"/>
      <c r="BO435" s="201"/>
      <c r="BP435" s="201"/>
      <c r="BQ435" s="201"/>
      <c r="BR435" s="201"/>
      <c r="BS435" s="201"/>
      <c r="BT435" s="201"/>
      <c r="BU435" s="201"/>
      <c r="BV435" s="201"/>
      <c r="BW435" s="201"/>
      <c r="BX435" s="201"/>
      <c r="BY435" s="201"/>
      <c r="BZ435" s="201"/>
      <c r="CA435" s="201"/>
      <c r="CB435" s="201"/>
      <c r="CC435" s="201"/>
      <c r="CD435" s="201"/>
      <c r="CE435" s="201"/>
      <c r="CF435" s="201"/>
      <c r="CG435" s="201"/>
      <c r="CH435" s="201"/>
      <c r="CI435" s="201"/>
      <c r="CJ435" s="201"/>
      <c r="CK435" s="201"/>
      <c r="CL435" s="201"/>
      <c r="CM435" s="201"/>
      <c r="CN435" s="201"/>
      <c r="CO435" s="201"/>
      <c r="CP435" s="201"/>
      <c r="CQ435" s="201"/>
      <c r="CR435" s="201"/>
      <c r="CS435" s="201"/>
      <c r="CT435" s="201"/>
      <c r="CU435" s="201"/>
      <c r="CV435" s="201"/>
      <c r="CW435" s="201"/>
      <c r="CX435" s="201"/>
      <c r="CY435" s="201"/>
      <c r="CZ435" s="201"/>
      <c r="DA435" s="201"/>
      <c r="DB435" s="201"/>
      <c r="DC435" s="201"/>
      <c r="DD435" s="201"/>
      <c r="DE435" s="201"/>
      <c r="DF435" s="201"/>
      <c r="DG435" s="201"/>
      <c r="DH435" s="201"/>
      <c r="DI435" s="201"/>
      <c r="DJ435" s="201"/>
      <c r="DK435" s="201"/>
      <c r="DL435" s="201"/>
      <c r="DM435" s="201"/>
      <c r="DN435" s="201"/>
      <c r="DO435" s="201"/>
      <c r="DP435" s="201"/>
      <c r="DQ435" s="201"/>
      <c r="DR435" s="201"/>
      <c r="DS435" s="201"/>
      <c r="DT435" s="201"/>
      <c r="DU435" s="201"/>
      <c r="DV435" s="201"/>
      <c r="DW435" s="201"/>
      <c r="DX435" s="201"/>
      <c r="DY435" s="201"/>
      <c r="DZ435" s="201"/>
      <c r="EA435" s="201"/>
      <c r="EB435" s="201"/>
      <c r="EC435" s="201"/>
      <c r="ED435" s="201"/>
      <c r="EE435" s="201"/>
      <c r="EF435" s="201"/>
      <c r="EG435" s="201"/>
      <c r="EH435" s="201"/>
      <c r="EI435" s="201"/>
      <c r="EJ435" s="201"/>
      <c r="EK435" s="201"/>
      <c r="EL435" s="201"/>
      <c r="EM435" s="201"/>
      <c r="EN435" s="201"/>
      <c r="EO435" s="201"/>
      <c r="EP435" s="201"/>
      <c r="EQ435" s="201"/>
      <c r="ER435" s="201"/>
      <c r="ES435" s="201"/>
      <c r="ET435" s="201"/>
      <c r="EU435" s="201"/>
      <c r="EV435" s="201"/>
      <c r="EW435" s="201"/>
      <c r="EX435" s="201"/>
      <c r="EY435" s="201"/>
      <c r="EZ435" s="201"/>
      <c r="FA435" s="201"/>
      <c r="FB435" s="201"/>
      <c r="FC435" s="201"/>
      <c r="FD435" s="201"/>
      <c r="FE435" s="201"/>
      <c r="FF435" s="201"/>
      <c r="FG435" s="201"/>
      <c r="FH435" s="201"/>
      <c r="FI435" s="201"/>
      <c r="FJ435" s="201"/>
      <c r="FK435" s="201"/>
      <c r="FL435" s="201"/>
      <c r="FM435" s="201"/>
      <c r="FN435" s="201"/>
      <c r="FO435" s="201"/>
      <c r="FP435" s="201"/>
      <c r="FQ435" s="201"/>
      <c r="FR435" s="201"/>
      <c r="FS435" s="201"/>
      <c r="FT435" s="201"/>
      <c r="FU435" s="201"/>
      <c r="FV435" s="201"/>
      <c r="FW435" s="201"/>
      <c r="FX435" s="201"/>
      <c r="FY435" s="201"/>
      <c r="FZ435" s="201"/>
      <c r="GA435" s="201"/>
      <c r="GB435" s="201"/>
      <c r="GC435" s="201"/>
      <c r="GD435" s="201"/>
      <c r="GE435" s="201"/>
      <c r="GF435" s="201"/>
      <c r="GG435" s="201"/>
      <c r="GH435" s="201"/>
      <c r="GI435" s="201"/>
      <c r="GJ435" s="201"/>
      <c r="GK435" s="201"/>
      <c r="GL435" s="201"/>
      <c r="GM435" s="201"/>
      <c r="GN435" s="201"/>
      <c r="GO435" s="201"/>
      <c r="GP435" s="201"/>
      <c r="GQ435" s="201"/>
      <c r="GR435" s="201"/>
      <c r="GS435" s="201"/>
      <c r="GT435" s="201"/>
      <c r="GU435" s="201"/>
      <c r="GV435" s="201"/>
      <c r="GW435" s="201"/>
      <c r="GX435" s="201"/>
      <c r="GY435" s="201"/>
      <c r="GZ435" s="201"/>
      <c r="HA435" s="201"/>
      <c r="HB435" s="201"/>
      <c r="HC435" s="201"/>
      <c r="HD435" s="201"/>
      <c r="HE435" s="201"/>
      <c r="HF435" s="201"/>
      <c r="HG435" s="201"/>
      <c r="HH435" s="201"/>
      <c r="HI435" s="201"/>
      <c r="HJ435" s="201"/>
      <c r="HK435" s="201"/>
      <c r="HL435" s="201"/>
      <c r="HM435" s="201"/>
      <c r="HN435" s="201"/>
      <c r="HO435" s="201"/>
      <c r="HP435" s="201"/>
      <c r="HQ435" s="201"/>
      <c r="HR435" s="201"/>
      <c r="HS435" s="201"/>
      <c r="HT435" s="201"/>
      <c r="HU435" s="201"/>
      <c r="HV435" s="201"/>
      <c r="HW435" s="201"/>
      <c r="HX435" s="201"/>
      <c r="HY435" s="201"/>
      <c r="HZ435" s="201"/>
      <c r="IA435" s="201"/>
      <c r="IB435" s="201"/>
      <c r="IC435" s="201"/>
      <c r="ID435" s="201"/>
      <c r="IE435" s="201"/>
      <c r="IF435" s="201"/>
      <c r="IG435" s="201"/>
      <c r="IH435" s="201"/>
      <c r="II435" s="201"/>
      <c r="IJ435" s="201"/>
      <c r="IK435" s="201"/>
      <c r="IL435" s="201"/>
      <c r="IM435" s="201"/>
      <c r="IN435" s="201"/>
      <c r="IO435" s="201"/>
      <c r="IP435" s="201"/>
      <c r="IQ435" s="201"/>
      <c r="IR435" s="201"/>
      <c r="IS435" s="201"/>
      <c r="IT435" s="201"/>
      <c r="IU435" s="201"/>
      <c r="IV435" s="201"/>
      <c r="IW435" s="201"/>
      <c r="IX435" s="201"/>
      <c r="IY435" s="201"/>
      <c r="IZ435" s="201"/>
      <c r="JA435" s="201"/>
      <c r="JB435" s="201"/>
      <c r="JC435" s="201"/>
      <c r="JD435" s="201"/>
      <c r="JE435" s="201"/>
      <c r="JF435" s="201"/>
      <c r="JG435" s="201"/>
      <c r="JH435" s="201"/>
      <c r="JI435" s="201"/>
      <c r="JJ435" s="201"/>
      <c r="JK435" s="201"/>
      <c r="JL435" s="201"/>
      <c r="JM435" s="201"/>
      <c r="JN435" s="201"/>
      <c r="JO435" s="201"/>
      <c r="JP435" s="201"/>
      <c r="JQ435" s="201"/>
      <c r="JR435" s="201"/>
      <c r="JS435" s="201"/>
      <c r="JT435" s="201"/>
      <c r="JU435" s="201"/>
      <c r="JV435" s="201"/>
      <c r="JW435" s="201"/>
      <c r="JX435" s="201"/>
      <c r="JY435" s="201"/>
      <c r="JZ435" s="201"/>
      <c r="KA435" s="201"/>
      <c r="KB435" s="201"/>
      <c r="KC435" s="201"/>
      <c r="KD435" s="201"/>
      <c r="KE435" s="201"/>
      <c r="KF435" s="201"/>
      <c r="KG435" s="201"/>
      <c r="KH435" s="201"/>
      <c r="KI435" s="201"/>
      <c r="KJ435" s="201"/>
      <c r="KK435" s="201"/>
      <c r="KL435" s="201"/>
      <c r="KM435" s="201"/>
      <c r="KN435" s="201"/>
      <c r="KO435" s="201"/>
      <c r="KP435" s="201"/>
      <c r="KQ435" s="201"/>
      <c r="KR435" s="201"/>
      <c r="KS435" s="201"/>
      <c r="KT435" s="201"/>
      <c r="KU435" s="201"/>
      <c r="KV435" s="201"/>
      <c r="KW435" s="201"/>
      <c r="KX435" s="201"/>
      <c r="KY435" s="201"/>
      <c r="KZ435" s="201"/>
      <c r="LA435" s="201"/>
      <c r="LB435" s="201"/>
      <c r="LC435" s="201"/>
      <c r="LD435" s="201"/>
      <c r="LE435" s="201"/>
      <c r="LF435" s="201"/>
      <c r="LG435" s="201"/>
      <c r="LH435" s="201"/>
      <c r="LI435" s="201"/>
      <c r="LJ435" s="201"/>
      <c r="LK435" s="201"/>
      <c r="LL435" s="201"/>
      <c r="LM435" s="201"/>
      <c r="LN435" s="201"/>
      <c r="LO435" s="201"/>
      <c r="LP435" s="201"/>
      <c r="LQ435" s="201"/>
      <c r="LR435" s="201"/>
      <c r="LS435" s="201"/>
      <c r="LT435" s="201"/>
      <c r="LU435" s="201"/>
      <c r="LV435" s="201"/>
      <c r="LW435" s="201"/>
      <c r="LX435" s="201"/>
      <c r="LY435" s="201"/>
      <c r="LZ435" s="201"/>
      <c r="MA435" s="201"/>
      <c r="MB435" s="201"/>
      <c r="MC435" s="201"/>
      <c r="MD435" s="201"/>
      <c r="ME435" s="201"/>
      <c r="MF435" s="201"/>
      <c r="MG435" s="201"/>
      <c r="MH435" s="201"/>
      <c r="MI435" s="201"/>
      <c r="MJ435" s="201"/>
      <c r="MK435" s="201"/>
      <c r="ML435" s="201"/>
      <c r="MM435" s="201"/>
      <c r="MN435" s="201"/>
      <c r="MO435" s="201"/>
      <c r="MP435" s="201"/>
      <c r="MQ435" s="201"/>
      <c r="MR435" s="201"/>
      <c r="MS435" s="201"/>
      <c r="MT435" s="201"/>
      <c r="MU435" s="201"/>
      <c r="MV435" s="201"/>
      <c r="MW435" s="201"/>
      <c r="MX435" s="201"/>
      <c r="MY435" s="201"/>
      <c r="MZ435" s="201"/>
      <c r="NA435" s="201"/>
      <c r="NB435" s="201"/>
      <c r="NC435" s="201"/>
      <c r="ND435" s="201"/>
      <c r="NE435" s="201"/>
      <c r="NF435" s="201"/>
      <c r="NG435" s="201"/>
      <c r="NH435" s="201"/>
      <c r="NI435" s="201"/>
      <c r="NJ435" s="201"/>
      <c r="NK435" s="201"/>
      <c r="NL435" s="201"/>
      <c r="NM435" s="201"/>
      <c r="NN435" s="201"/>
      <c r="NO435" s="201"/>
      <c r="NP435" s="201"/>
      <c r="NQ435" s="201"/>
      <c r="NR435" s="201"/>
      <c r="NS435" s="201"/>
      <c r="NT435" s="201"/>
      <c r="NU435" s="201"/>
      <c r="NV435" s="201"/>
      <c r="NW435" s="201"/>
      <c r="NX435" s="201"/>
      <c r="NY435" s="201"/>
      <c r="NZ435" s="201"/>
      <c r="OA435" s="201"/>
      <c r="OB435" s="201"/>
      <c r="OC435" s="201"/>
      <c r="OD435" s="201"/>
      <c r="OE435" s="201"/>
      <c r="OF435" s="201"/>
      <c r="OG435" s="201"/>
      <c r="OH435" s="201"/>
      <c r="OI435" s="201"/>
      <c r="OJ435" s="201"/>
      <c r="OK435" s="201"/>
      <c r="OL435" s="201"/>
      <c r="OM435" s="201"/>
      <c r="ON435" s="201"/>
      <c r="OO435" s="201"/>
      <c r="OP435" s="201"/>
      <c r="OQ435" s="201"/>
      <c r="OR435" s="201"/>
      <c r="OS435" s="201"/>
      <c r="OT435" s="201"/>
      <c r="OU435" s="201"/>
      <c r="OV435" s="201"/>
      <c r="OW435" s="201"/>
      <c r="OX435" s="201"/>
      <c r="OY435" s="201"/>
      <c r="OZ435" s="201"/>
      <c r="PA435" s="201"/>
      <c r="PB435" s="201"/>
      <c r="PC435" s="201"/>
      <c r="PD435" s="201"/>
      <c r="PE435" s="201"/>
      <c r="PF435" s="201"/>
      <c r="PG435" s="201"/>
      <c r="PH435" s="201"/>
      <c r="PI435" s="201"/>
      <c r="PJ435" s="201"/>
      <c r="PK435" s="201"/>
      <c r="PL435" s="201"/>
      <c r="PM435" s="201"/>
      <c r="PN435" s="201"/>
      <c r="PO435" s="201"/>
      <c r="PP435" s="201"/>
      <c r="PQ435" s="201"/>
      <c r="PR435" s="201"/>
      <c r="PS435" s="201"/>
      <c r="PT435" s="201"/>
      <c r="PU435" s="201"/>
      <c r="PV435" s="201"/>
      <c r="PW435" s="201"/>
      <c r="PX435" s="201"/>
      <c r="PY435" s="201"/>
      <c r="PZ435" s="201"/>
      <c r="QA435" s="201"/>
      <c r="QB435" s="201"/>
      <c r="QC435" s="201"/>
      <c r="QD435" s="201"/>
      <c r="QE435" s="201"/>
      <c r="QF435" s="201"/>
      <c r="QG435" s="201"/>
      <c r="QH435" s="201"/>
      <c r="QI435" s="201"/>
      <c r="QJ435" s="201"/>
      <c r="QK435" s="201"/>
      <c r="QL435" s="201"/>
      <c r="QM435" s="201"/>
      <c r="QN435" s="201"/>
      <c r="QO435" s="201"/>
      <c r="QP435" s="201"/>
      <c r="QQ435" s="201"/>
      <c r="QR435" s="201"/>
      <c r="QS435" s="201"/>
      <c r="QT435" s="201"/>
      <c r="QU435" s="201"/>
      <c r="QV435" s="201"/>
      <c r="QW435" s="201"/>
      <c r="QX435" s="201"/>
      <c r="QY435" s="201"/>
      <c r="QZ435" s="201"/>
      <c r="RA435" s="201"/>
      <c r="RB435" s="201"/>
      <c r="RC435" s="201"/>
      <c r="RD435" s="201"/>
      <c r="RE435" s="201"/>
      <c r="RF435" s="201"/>
      <c r="RG435" s="201"/>
      <c r="RH435" s="201"/>
      <c r="RI435" s="201"/>
      <c r="RJ435" s="201"/>
      <c r="RK435" s="201"/>
      <c r="RL435" s="201"/>
      <c r="RM435" s="201"/>
      <c r="RN435" s="201"/>
      <c r="RO435" s="201"/>
      <c r="RP435" s="201"/>
      <c r="RQ435" s="201"/>
      <c r="RR435" s="201"/>
      <c r="RS435" s="201"/>
      <c r="RT435" s="201"/>
      <c r="RU435" s="201"/>
      <c r="RV435" s="201"/>
      <c r="RW435" s="201"/>
      <c r="RX435" s="201"/>
      <c r="RY435" s="201"/>
      <c r="RZ435" s="201"/>
      <c r="SA435" s="201"/>
      <c r="SB435" s="201"/>
      <c r="SC435" s="201"/>
      <c r="SD435" s="201"/>
      <c r="SE435" s="201"/>
      <c r="SF435" s="201"/>
      <c r="SG435" s="201"/>
      <c r="SH435" s="201"/>
      <c r="SI435" s="201"/>
      <c r="SJ435" s="201"/>
      <c r="SK435" s="201"/>
      <c r="SL435" s="201"/>
      <c r="SM435" s="201"/>
      <c r="SN435" s="201"/>
      <c r="SO435" s="201"/>
      <c r="SP435" s="201"/>
      <c r="SQ435" s="201"/>
      <c r="SR435" s="201"/>
      <c r="SS435" s="201"/>
      <c r="ST435" s="201"/>
      <c r="SU435" s="201"/>
      <c r="SV435" s="201"/>
      <c r="SW435" s="201"/>
      <c r="SX435" s="201"/>
      <c r="SY435" s="201"/>
      <c r="SZ435" s="201"/>
      <c r="TA435" s="201"/>
      <c r="TB435" s="201"/>
      <c r="TC435" s="201"/>
      <c r="TD435" s="201"/>
      <c r="TE435" s="201"/>
      <c r="TF435" s="201"/>
      <c r="TG435" s="201"/>
      <c r="TH435" s="201"/>
      <c r="TI435" s="201"/>
      <c r="TJ435" s="201"/>
      <c r="TK435" s="201"/>
      <c r="TL435" s="201"/>
      <c r="TM435" s="201"/>
      <c r="TN435" s="201"/>
      <c r="TO435" s="201"/>
      <c r="TP435" s="201"/>
      <c r="TQ435" s="201"/>
      <c r="TR435" s="201"/>
      <c r="TS435" s="201"/>
      <c r="TT435" s="201"/>
      <c r="TU435" s="201"/>
      <c r="TV435" s="201"/>
      <c r="TW435" s="201"/>
      <c r="TX435" s="201"/>
      <c r="TY435" s="201"/>
      <c r="TZ435" s="201"/>
      <c r="UA435" s="201"/>
      <c r="UB435" s="201"/>
      <c r="UC435" s="201"/>
      <c r="UD435" s="201"/>
      <c r="UE435" s="201"/>
      <c r="UF435" s="201"/>
      <c r="UG435" s="201"/>
      <c r="UH435" s="201"/>
      <c r="UI435" s="201"/>
      <c r="UJ435" s="201"/>
      <c r="UK435" s="201"/>
      <c r="UL435" s="201"/>
      <c r="UM435" s="201"/>
      <c r="UN435" s="201"/>
      <c r="UO435" s="201"/>
      <c r="UP435" s="201"/>
      <c r="UQ435" s="201"/>
      <c r="UR435" s="201"/>
      <c r="US435" s="201"/>
      <c r="UT435" s="201"/>
      <c r="UU435" s="201"/>
      <c r="UV435" s="201"/>
      <c r="UW435" s="201"/>
      <c r="UX435" s="201"/>
      <c r="UY435" s="201"/>
      <c r="UZ435" s="201"/>
      <c r="VA435" s="201"/>
      <c r="VB435" s="201"/>
      <c r="VC435" s="201"/>
      <c r="VD435" s="201"/>
      <c r="VE435" s="201"/>
      <c r="VF435" s="201"/>
      <c r="VG435" s="201"/>
      <c r="VH435" s="201"/>
      <c r="VI435" s="201"/>
      <c r="VJ435" s="201"/>
      <c r="VK435" s="201"/>
      <c r="VL435" s="201"/>
      <c r="VM435" s="201"/>
      <c r="VN435" s="201"/>
      <c r="VO435" s="201"/>
      <c r="VP435" s="201"/>
      <c r="VQ435" s="201"/>
      <c r="VR435" s="201"/>
      <c r="VS435" s="201"/>
      <c r="VT435" s="201"/>
      <c r="VU435" s="201"/>
      <c r="VV435" s="201"/>
      <c r="VW435" s="201"/>
      <c r="VX435" s="201"/>
      <c r="VY435" s="201"/>
      <c r="VZ435" s="201"/>
      <c r="WA435" s="201"/>
      <c r="WB435" s="201"/>
      <c r="WC435" s="201"/>
      <c r="WD435" s="201"/>
      <c r="WE435" s="201"/>
      <c r="WF435" s="201"/>
      <c r="WG435" s="201"/>
      <c r="WH435" s="201"/>
      <c r="WI435" s="201"/>
      <c r="WJ435" s="201"/>
      <c r="WK435" s="201"/>
      <c r="WL435" s="201"/>
      <c r="WM435" s="201"/>
      <c r="WN435" s="201"/>
      <c r="WO435" s="201"/>
      <c r="WP435" s="201"/>
      <c r="WQ435" s="201"/>
      <c r="WR435" s="201"/>
      <c r="WS435" s="201"/>
      <c r="WT435" s="201"/>
      <c r="WU435" s="201"/>
      <c r="WV435" s="201"/>
      <c r="WW435" s="201"/>
      <c r="WX435" s="201"/>
      <c r="WY435" s="201"/>
      <c r="WZ435" s="201"/>
      <c r="XA435" s="201"/>
      <c r="XB435" s="201"/>
      <c r="XC435" s="201"/>
      <c r="XD435" s="201"/>
      <c r="XE435" s="201"/>
      <c r="XF435" s="201"/>
      <c r="XG435" s="201"/>
      <c r="XH435" s="201"/>
      <c r="XI435" s="201"/>
      <c r="XJ435" s="201"/>
      <c r="XK435" s="201"/>
      <c r="XL435" s="201"/>
      <c r="XM435" s="201"/>
      <c r="XN435" s="201"/>
      <c r="XO435" s="201"/>
      <c r="XP435" s="201"/>
      <c r="XQ435" s="201"/>
      <c r="XR435" s="201"/>
      <c r="XS435" s="201"/>
      <c r="XT435" s="201"/>
      <c r="XU435" s="201"/>
      <c r="XV435" s="201"/>
      <c r="XW435" s="201"/>
      <c r="XX435" s="201"/>
      <c r="XY435" s="201"/>
      <c r="XZ435" s="201"/>
      <c r="YA435" s="201"/>
      <c r="YB435" s="201"/>
      <c r="YC435" s="201"/>
      <c r="YD435" s="201"/>
      <c r="YE435" s="201"/>
      <c r="YF435" s="201"/>
      <c r="YG435" s="201"/>
      <c r="YH435" s="201"/>
      <c r="YI435" s="201"/>
      <c r="YJ435" s="201"/>
      <c r="YK435" s="201"/>
      <c r="YL435" s="201"/>
      <c r="YM435" s="201"/>
      <c r="YN435" s="201"/>
      <c r="YO435" s="201"/>
      <c r="YP435" s="201"/>
      <c r="YQ435" s="201"/>
      <c r="YR435" s="201"/>
      <c r="YS435" s="201"/>
      <c r="YT435" s="201"/>
      <c r="YU435" s="201"/>
      <c r="YV435" s="201"/>
      <c r="YW435" s="201"/>
      <c r="YX435" s="201"/>
      <c r="YY435" s="201"/>
      <c r="YZ435" s="201"/>
      <c r="ZA435" s="201"/>
      <c r="ZB435" s="201"/>
      <c r="ZC435" s="201"/>
      <c r="ZD435" s="201"/>
      <c r="ZE435" s="201"/>
      <c r="ZF435" s="201"/>
      <c r="ZG435" s="201"/>
      <c r="ZH435" s="201"/>
      <c r="ZI435" s="201"/>
      <c r="ZJ435" s="201"/>
      <c r="ZK435" s="201"/>
      <c r="ZL435" s="201"/>
      <c r="ZM435" s="201"/>
      <c r="ZN435" s="201"/>
      <c r="ZO435" s="201"/>
      <c r="ZP435" s="201"/>
      <c r="ZQ435" s="201"/>
      <c r="ZR435" s="201"/>
      <c r="ZS435" s="201"/>
      <c r="ZT435" s="201"/>
      <c r="ZU435" s="201"/>
      <c r="ZV435" s="201"/>
      <c r="ZW435" s="201"/>
      <c r="ZX435" s="201"/>
      <c r="ZY435" s="201"/>
      <c r="ZZ435" s="201"/>
      <c r="AAA435" s="201"/>
      <c r="AAB435" s="201"/>
      <c r="AAC435" s="201"/>
      <c r="AAD435" s="201"/>
      <c r="AAE435" s="201"/>
      <c r="AAF435" s="201"/>
      <c r="AAG435" s="201"/>
      <c r="AAH435" s="201"/>
      <c r="AAI435" s="201"/>
      <c r="AAJ435" s="201"/>
      <c r="AAK435" s="201"/>
      <c r="AAL435" s="201"/>
      <c r="AAM435" s="201"/>
      <c r="AAN435" s="201"/>
      <c r="AAO435" s="201"/>
      <c r="AAP435" s="201"/>
      <c r="AAQ435" s="201"/>
      <c r="AAR435" s="201"/>
      <c r="AAS435" s="201"/>
      <c r="AAT435" s="201"/>
      <c r="AAU435" s="201"/>
      <c r="AAV435" s="201"/>
      <c r="AAW435" s="201"/>
      <c r="AAX435" s="201"/>
      <c r="AAY435" s="201"/>
      <c r="AAZ435" s="201"/>
      <c r="ABA435" s="201"/>
      <c r="ABB435" s="201"/>
      <c r="ABC435" s="201"/>
      <c r="ABD435" s="201"/>
      <c r="ABE435" s="201"/>
      <c r="ABF435" s="201"/>
      <c r="ABG435" s="201"/>
      <c r="ABH435" s="201"/>
      <c r="ABI435" s="201"/>
      <c r="ABJ435" s="201"/>
      <c r="ABK435" s="201"/>
      <c r="ABL435" s="201"/>
      <c r="ABM435" s="201"/>
      <c r="ABN435" s="201"/>
      <c r="ABO435" s="201"/>
      <c r="ABP435" s="201"/>
      <c r="ABQ435" s="201"/>
      <c r="ABR435" s="201"/>
      <c r="ABS435" s="201"/>
      <c r="ABT435" s="201"/>
      <c r="ABU435" s="201"/>
      <c r="ABV435" s="201"/>
      <c r="ABW435" s="201"/>
      <c r="ABX435" s="201"/>
      <c r="ABY435" s="201"/>
      <c r="ABZ435" s="201"/>
      <c r="ACA435" s="201"/>
      <c r="ACB435" s="201"/>
      <c r="ACC435" s="201"/>
      <c r="ACD435" s="201"/>
      <c r="ACE435" s="201"/>
      <c r="ACF435" s="201"/>
      <c r="ACG435" s="201"/>
      <c r="ACH435" s="201"/>
      <c r="ACI435" s="201"/>
      <c r="ACJ435" s="201"/>
      <c r="ACK435" s="201"/>
      <c r="ACL435" s="201"/>
      <c r="ACM435" s="201"/>
      <c r="ACN435" s="201"/>
      <c r="ACO435" s="201"/>
      <c r="ACP435" s="201"/>
      <c r="ACQ435" s="201"/>
      <c r="ACR435" s="201"/>
      <c r="ACS435" s="201"/>
      <c r="ACT435" s="201"/>
      <c r="ACU435" s="201"/>
    </row>
    <row r="436" spans="1:1493" s="142" customFormat="1" ht="14.45" hidden="1" customHeight="1" x14ac:dyDescent="0.25">
      <c r="A436" s="99" t="s">
        <v>404</v>
      </c>
      <c r="B436" s="94" t="s">
        <v>315</v>
      </c>
      <c r="C436" s="91" t="s">
        <v>13</v>
      </c>
      <c r="D436" s="91" t="s">
        <v>32</v>
      </c>
      <c r="E436" s="212">
        <v>11</v>
      </c>
      <c r="F436" s="127">
        <v>50</v>
      </c>
      <c r="G436" s="92">
        <f>Tabla1[[#This Row],[Precio U. Costo]]*1.05</f>
        <v>52.5</v>
      </c>
      <c r="H436" s="92">
        <f>Tabla1[[#This Row],[Precio U. Costo]]*1.08</f>
        <v>54</v>
      </c>
      <c r="I436" s="92">
        <f>Tabla1[[#This Row],[Precio U. Costo]]*1.1</f>
        <v>55.000000000000007</v>
      </c>
      <c r="J436" s="92">
        <f>Tabla1[[#This Row],[Precio U. Costo]]*1.15</f>
        <v>57.499999999999993</v>
      </c>
      <c r="K436" s="92">
        <f>Tabla1[[#This Row],[Precio U. Costo]]*1.2</f>
        <v>60</v>
      </c>
      <c r="L436" s="92">
        <f>Tabla1[[#This Row],[Precio U. Costo]]*1.25</f>
        <v>62.5</v>
      </c>
      <c r="M436" s="92">
        <f>Tabla1[[#This Row],[Precio U. Costo]]*1.3</f>
        <v>65</v>
      </c>
      <c r="N436" s="92">
        <f>Tabla1[[#This Row],[Precio U. Costo]]*1.35</f>
        <v>67.5</v>
      </c>
      <c r="O436" s="92">
        <f>Tabla1[[#This Row],[Precio U. Costo]]*1.4</f>
        <v>70</v>
      </c>
      <c r="P436" s="92">
        <f>Tabla1[[#This Row],[Precio U. Costo]]*1.45</f>
        <v>72.5</v>
      </c>
      <c r="Q436" s="92">
        <f>Tabla1[[#This Row],[Precio U. Costo]]*1.5</f>
        <v>75</v>
      </c>
      <c r="R436" s="100" t="e">
        <f>VLOOKUP(Tabla1[[#This Row],[Item]],Tabla13[],6,)</f>
        <v>#N/A</v>
      </c>
      <c r="S436" s="93" t="e">
        <f>Tabla1[[#This Row],[Cantidad en Existencia registradas]]-Tabla1[[#This Row],[Cantidad vendida
dd/mm/aaaa]]</f>
        <v>#N/A</v>
      </c>
      <c r="T436" s="93" t="e">
        <f>Tabla1[[#This Row],[Cantidad vendida
dd/mm/aaaa]]+#REF!</f>
        <v>#N/A</v>
      </c>
      <c r="U436" s="93" t="e">
        <f>Tabla1[[#This Row],[Existencia
dd/mm/aaaa2]]+#REF!</f>
        <v>#N/A</v>
      </c>
      <c r="V436" s="202"/>
      <c r="W436" s="202"/>
      <c r="X436" s="202"/>
      <c r="Y436" s="202"/>
      <c r="Z436" s="202"/>
      <c r="AA436" s="202"/>
      <c r="AB436" s="202"/>
      <c r="AC436" s="202"/>
      <c r="AD436" s="202"/>
      <c r="AE436" s="202"/>
      <c r="AF436" s="202"/>
      <c r="AG436" s="202"/>
      <c r="AH436" s="202"/>
      <c r="AI436" s="202"/>
      <c r="AJ436" s="202"/>
      <c r="AK436" s="202"/>
      <c r="AL436" s="202"/>
      <c r="AM436" s="202"/>
      <c r="AN436" s="202"/>
      <c r="AO436" s="202"/>
      <c r="AP436" s="202"/>
      <c r="AQ436" s="202"/>
      <c r="AR436" s="202"/>
      <c r="AS436" s="202"/>
      <c r="AT436" s="202"/>
      <c r="AU436" s="202"/>
      <c r="AV436" s="202"/>
      <c r="AW436" s="202"/>
      <c r="AX436" s="202"/>
      <c r="AY436" s="202"/>
      <c r="AZ436" s="202"/>
      <c r="BA436" s="202"/>
      <c r="BB436" s="202"/>
      <c r="BC436" s="202"/>
      <c r="BD436" s="202"/>
      <c r="BE436" s="202"/>
      <c r="BF436" s="202"/>
      <c r="BG436" s="202"/>
      <c r="BH436" s="202"/>
      <c r="BI436" s="202"/>
      <c r="BJ436" s="202"/>
      <c r="BK436" s="202"/>
      <c r="BL436" s="202"/>
      <c r="BM436" s="202"/>
      <c r="BN436" s="202"/>
      <c r="BO436" s="202"/>
      <c r="BP436" s="202"/>
      <c r="BQ436" s="202"/>
      <c r="BR436" s="202"/>
      <c r="BS436" s="202"/>
      <c r="BT436" s="202"/>
      <c r="BU436" s="202"/>
      <c r="BV436" s="202"/>
      <c r="BW436" s="202"/>
      <c r="BX436" s="202"/>
      <c r="BY436" s="202"/>
      <c r="BZ436" s="202"/>
      <c r="CA436" s="202"/>
      <c r="CB436" s="202"/>
      <c r="CC436" s="202"/>
      <c r="CD436" s="202"/>
      <c r="CE436" s="202"/>
      <c r="CF436" s="202"/>
      <c r="CG436" s="202"/>
      <c r="CH436" s="202"/>
      <c r="CI436" s="202"/>
      <c r="CJ436" s="202"/>
      <c r="CK436" s="202"/>
      <c r="CL436" s="202"/>
      <c r="CM436" s="202"/>
      <c r="CN436" s="202"/>
      <c r="CO436" s="202"/>
      <c r="CP436" s="202"/>
      <c r="CQ436" s="202"/>
      <c r="CR436" s="202"/>
      <c r="CS436" s="202"/>
      <c r="CT436" s="202"/>
      <c r="CU436" s="202"/>
      <c r="CV436" s="202"/>
      <c r="CW436" s="202"/>
      <c r="CX436" s="202"/>
      <c r="CY436" s="202"/>
      <c r="CZ436" s="202"/>
      <c r="DA436" s="202"/>
      <c r="DB436" s="202"/>
      <c r="DC436" s="202"/>
      <c r="DD436" s="202"/>
      <c r="DE436" s="202"/>
      <c r="DF436" s="202"/>
      <c r="DG436" s="202"/>
      <c r="DH436" s="202"/>
      <c r="DI436" s="202"/>
      <c r="DJ436" s="202"/>
      <c r="DK436" s="202"/>
      <c r="DL436" s="202"/>
      <c r="DM436" s="202"/>
      <c r="DN436" s="202"/>
      <c r="DO436" s="202"/>
      <c r="DP436" s="202"/>
      <c r="DQ436" s="202"/>
      <c r="DR436" s="202"/>
      <c r="DS436" s="202"/>
      <c r="DT436" s="202"/>
      <c r="DU436" s="202"/>
      <c r="DV436" s="202"/>
      <c r="DW436" s="202"/>
      <c r="DX436" s="202"/>
      <c r="DY436" s="202"/>
      <c r="DZ436" s="202"/>
      <c r="EA436" s="202"/>
      <c r="EB436" s="202"/>
      <c r="EC436" s="202"/>
      <c r="ED436" s="202"/>
      <c r="EE436" s="202"/>
      <c r="EF436" s="202"/>
      <c r="EG436" s="202"/>
      <c r="EH436" s="202"/>
      <c r="EI436" s="202"/>
      <c r="EJ436" s="202"/>
      <c r="EK436" s="202"/>
      <c r="EL436" s="202"/>
      <c r="EM436" s="202"/>
      <c r="EN436" s="202"/>
      <c r="EO436" s="202"/>
      <c r="EP436" s="202"/>
      <c r="EQ436" s="202"/>
      <c r="ER436" s="202"/>
      <c r="ES436" s="202"/>
      <c r="ET436" s="202"/>
      <c r="EU436" s="202"/>
      <c r="EV436" s="202"/>
      <c r="EW436" s="202"/>
      <c r="EX436" s="202"/>
      <c r="EY436" s="202"/>
      <c r="EZ436" s="202"/>
      <c r="FA436" s="202"/>
      <c r="FB436" s="202"/>
      <c r="FC436" s="202"/>
      <c r="FD436" s="202"/>
      <c r="FE436" s="202"/>
      <c r="FF436" s="202"/>
      <c r="FG436" s="202"/>
      <c r="FH436" s="202"/>
      <c r="FI436" s="202"/>
      <c r="FJ436" s="202"/>
      <c r="FK436" s="202"/>
      <c r="FL436" s="202"/>
      <c r="FM436" s="202"/>
      <c r="FN436" s="202"/>
      <c r="FO436" s="202"/>
      <c r="FP436" s="202"/>
      <c r="FQ436" s="202"/>
      <c r="FR436" s="202"/>
      <c r="FS436" s="202"/>
      <c r="FT436" s="202"/>
      <c r="FU436" s="202"/>
      <c r="FV436" s="202"/>
      <c r="FW436" s="202"/>
      <c r="FX436" s="202"/>
      <c r="FY436" s="202"/>
      <c r="FZ436" s="202"/>
      <c r="GA436" s="202"/>
      <c r="GB436" s="202"/>
      <c r="GC436" s="202"/>
      <c r="GD436" s="202"/>
      <c r="GE436" s="202"/>
      <c r="GF436" s="202"/>
      <c r="GG436" s="202"/>
      <c r="GH436" s="202"/>
      <c r="GI436" s="202"/>
      <c r="GJ436" s="202"/>
      <c r="GK436" s="202"/>
      <c r="GL436" s="202"/>
      <c r="GM436" s="202"/>
      <c r="GN436" s="202"/>
      <c r="GO436" s="202"/>
      <c r="GP436" s="202"/>
      <c r="GQ436" s="202"/>
      <c r="GR436" s="202"/>
      <c r="GS436" s="202"/>
      <c r="GT436" s="202"/>
      <c r="GU436" s="202"/>
      <c r="GV436" s="202"/>
      <c r="GW436" s="202"/>
      <c r="GX436" s="202"/>
      <c r="GY436" s="202"/>
      <c r="GZ436" s="202"/>
      <c r="HA436" s="202"/>
      <c r="HB436" s="202"/>
      <c r="HC436" s="202"/>
      <c r="HD436" s="202"/>
      <c r="HE436" s="202"/>
      <c r="HF436" s="202"/>
      <c r="HG436" s="202"/>
      <c r="HH436" s="202"/>
      <c r="HI436" s="202"/>
      <c r="HJ436" s="202"/>
      <c r="HK436" s="202"/>
      <c r="HL436" s="202"/>
      <c r="HM436" s="202"/>
      <c r="HN436" s="202"/>
      <c r="HO436" s="202"/>
      <c r="HP436" s="202"/>
      <c r="HQ436" s="202"/>
      <c r="HR436" s="202"/>
      <c r="HS436" s="202"/>
      <c r="HT436" s="202"/>
      <c r="HU436" s="202"/>
      <c r="HV436" s="202"/>
      <c r="HW436" s="202"/>
      <c r="HX436" s="202"/>
      <c r="HY436" s="202"/>
      <c r="HZ436" s="202"/>
      <c r="IA436" s="202"/>
      <c r="IB436" s="202"/>
      <c r="IC436" s="202"/>
      <c r="ID436" s="202"/>
      <c r="IE436" s="202"/>
      <c r="IF436" s="202"/>
      <c r="IG436" s="202"/>
      <c r="IH436" s="202"/>
      <c r="II436" s="202"/>
      <c r="IJ436" s="202"/>
      <c r="IK436" s="202"/>
      <c r="IL436" s="202"/>
      <c r="IM436" s="202"/>
      <c r="IN436" s="202"/>
      <c r="IO436" s="202"/>
      <c r="IP436" s="202"/>
      <c r="IQ436" s="202"/>
      <c r="IR436" s="202"/>
      <c r="IS436" s="202"/>
      <c r="IT436" s="202"/>
      <c r="IU436" s="202"/>
      <c r="IV436" s="202"/>
      <c r="IW436" s="202"/>
      <c r="IX436" s="202"/>
      <c r="IY436" s="202"/>
      <c r="IZ436" s="202"/>
      <c r="JA436" s="202"/>
      <c r="JB436" s="202"/>
      <c r="JC436" s="202"/>
      <c r="JD436" s="202"/>
      <c r="JE436" s="202"/>
      <c r="JF436" s="202"/>
      <c r="JG436" s="202"/>
      <c r="JH436" s="202"/>
      <c r="JI436" s="202"/>
      <c r="JJ436" s="202"/>
      <c r="JK436" s="202"/>
      <c r="JL436" s="202"/>
      <c r="JM436" s="202"/>
      <c r="JN436" s="202"/>
      <c r="JO436" s="202"/>
      <c r="JP436" s="202"/>
      <c r="JQ436" s="202"/>
      <c r="JR436" s="202"/>
      <c r="JS436" s="202"/>
      <c r="JT436" s="202"/>
      <c r="JU436" s="202"/>
      <c r="JV436" s="202"/>
      <c r="JW436" s="202"/>
      <c r="JX436" s="202"/>
      <c r="JY436" s="202"/>
      <c r="JZ436" s="202"/>
      <c r="KA436" s="202"/>
      <c r="KB436" s="202"/>
      <c r="KC436" s="202"/>
      <c r="KD436" s="202"/>
      <c r="KE436" s="202"/>
      <c r="KF436" s="202"/>
      <c r="KG436" s="202"/>
      <c r="KH436" s="202"/>
      <c r="KI436" s="202"/>
      <c r="KJ436" s="202"/>
      <c r="KK436" s="202"/>
      <c r="KL436" s="202"/>
      <c r="KM436" s="202"/>
      <c r="KN436" s="202"/>
      <c r="KO436" s="202"/>
      <c r="KP436" s="202"/>
      <c r="KQ436" s="202"/>
      <c r="KR436" s="202"/>
      <c r="KS436" s="202"/>
      <c r="KT436" s="202"/>
      <c r="KU436" s="202"/>
      <c r="KV436" s="202"/>
      <c r="KW436" s="202"/>
      <c r="KX436" s="202"/>
      <c r="KY436" s="202"/>
      <c r="KZ436" s="202"/>
      <c r="LA436" s="202"/>
      <c r="LB436" s="202"/>
      <c r="LC436" s="202"/>
      <c r="LD436" s="202"/>
      <c r="LE436" s="202"/>
      <c r="LF436" s="202"/>
      <c r="LG436" s="202"/>
      <c r="LH436" s="202"/>
      <c r="LI436" s="202"/>
      <c r="LJ436" s="202"/>
      <c r="LK436" s="202"/>
      <c r="LL436" s="202"/>
      <c r="LM436" s="202"/>
      <c r="LN436" s="202"/>
      <c r="LO436" s="202"/>
      <c r="LP436" s="202"/>
      <c r="LQ436" s="202"/>
      <c r="LR436" s="202"/>
      <c r="LS436" s="202"/>
      <c r="LT436" s="202"/>
      <c r="LU436" s="202"/>
      <c r="LV436" s="202"/>
      <c r="LW436" s="202"/>
      <c r="LX436" s="202"/>
      <c r="LY436" s="202"/>
      <c r="LZ436" s="202"/>
      <c r="MA436" s="202"/>
      <c r="MB436" s="202"/>
      <c r="MC436" s="202"/>
      <c r="MD436" s="202"/>
      <c r="ME436" s="202"/>
      <c r="MF436" s="202"/>
      <c r="MG436" s="202"/>
      <c r="MH436" s="202"/>
      <c r="MI436" s="202"/>
      <c r="MJ436" s="202"/>
      <c r="MK436" s="202"/>
      <c r="ML436" s="202"/>
      <c r="MM436" s="202"/>
      <c r="MN436" s="202"/>
      <c r="MO436" s="202"/>
      <c r="MP436" s="202"/>
      <c r="MQ436" s="202"/>
      <c r="MR436" s="202"/>
      <c r="MS436" s="202"/>
      <c r="MT436" s="202"/>
      <c r="MU436" s="202"/>
      <c r="MV436" s="202"/>
      <c r="MW436" s="202"/>
      <c r="MX436" s="202"/>
      <c r="MY436" s="202"/>
      <c r="MZ436" s="202"/>
      <c r="NA436" s="202"/>
      <c r="NB436" s="202"/>
      <c r="NC436" s="202"/>
      <c r="ND436" s="202"/>
      <c r="NE436" s="202"/>
      <c r="NF436" s="202"/>
      <c r="NG436" s="202"/>
      <c r="NH436" s="202"/>
      <c r="NI436" s="202"/>
      <c r="NJ436" s="202"/>
      <c r="NK436" s="202"/>
      <c r="NL436" s="202"/>
      <c r="NM436" s="202"/>
      <c r="NN436" s="202"/>
      <c r="NO436" s="202"/>
      <c r="NP436" s="202"/>
      <c r="NQ436" s="202"/>
      <c r="NR436" s="202"/>
      <c r="NS436" s="202"/>
      <c r="NT436" s="202"/>
      <c r="NU436" s="202"/>
      <c r="NV436" s="202"/>
      <c r="NW436" s="202"/>
      <c r="NX436" s="202"/>
      <c r="NY436" s="202"/>
      <c r="NZ436" s="202"/>
      <c r="OA436" s="202"/>
      <c r="OB436" s="202"/>
      <c r="OC436" s="202"/>
      <c r="OD436" s="202"/>
      <c r="OE436" s="202"/>
      <c r="OF436" s="202"/>
      <c r="OG436" s="202"/>
      <c r="OH436" s="202"/>
      <c r="OI436" s="202"/>
      <c r="OJ436" s="202"/>
      <c r="OK436" s="202"/>
      <c r="OL436" s="202"/>
      <c r="OM436" s="202"/>
      <c r="ON436" s="202"/>
      <c r="OO436" s="202"/>
      <c r="OP436" s="202"/>
      <c r="OQ436" s="202"/>
      <c r="OR436" s="202"/>
      <c r="OS436" s="202"/>
      <c r="OT436" s="202"/>
      <c r="OU436" s="202"/>
      <c r="OV436" s="202"/>
      <c r="OW436" s="202"/>
      <c r="OX436" s="202"/>
      <c r="OY436" s="202"/>
      <c r="OZ436" s="202"/>
      <c r="PA436" s="202"/>
      <c r="PB436" s="202"/>
      <c r="PC436" s="202"/>
      <c r="PD436" s="202"/>
      <c r="PE436" s="202"/>
      <c r="PF436" s="202"/>
      <c r="PG436" s="202"/>
      <c r="PH436" s="202"/>
      <c r="PI436" s="202"/>
      <c r="PJ436" s="202"/>
      <c r="PK436" s="202"/>
      <c r="PL436" s="202"/>
      <c r="PM436" s="202"/>
      <c r="PN436" s="202"/>
      <c r="PO436" s="202"/>
      <c r="PP436" s="202"/>
      <c r="PQ436" s="202"/>
      <c r="PR436" s="202"/>
      <c r="PS436" s="202"/>
      <c r="PT436" s="202"/>
      <c r="PU436" s="202"/>
      <c r="PV436" s="202"/>
      <c r="PW436" s="202"/>
      <c r="PX436" s="202"/>
      <c r="PY436" s="202"/>
      <c r="PZ436" s="202"/>
      <c r="QA436" s="202"/>
      <c r="QB436" s="202"/>
      <c r="QC436" s="202"/>
      <c r="QD436" s="202"/>
      <c r="QE436" s="202"/>
      <c r="QF436" s="202"/>
      <c r="QG436" s="202"/>
      <c r="QH436" s="202"/>
      <c r="QI436" s="202"/>
      <c r="QJ436" s="202"/>
      <c r="QK436" s="202"/>
      <c r="QL436" s="202"/>
      <c r="QM436" s="202"/>
      <c r="QN436" s="202"/>
      <c r="QO436" s="202"/>
      <c r="QP436" s="202"/>
      <c r="QQ436" s="202"/>
      <c r="QR436" s="202"/>
      <c r="QS436" s="202"/>
      <c r="QT436" s="202"/>
      <c r="QU436" s="202"/>
      <c r="QV436" s="202"/>
      <c r="QW436" s="202"/>
      <c r="QX436" s="202"/>
      <c r="QY436" s="202"/>
      <c r="QZ436" s="202"/>
      <c r="RA436" s="202"/>
      <c r="RB436" s="202"/>
      <c r="RC436" s="202"/>
      <c r="RD436" s="202"/>
      <c r="RE436" s="202"/>
      <c r="RF436" s="202"/>
      <c r="RG436" s="202"/>
      <c r="RH436" s="202"/>
      <c r="RI436" s="202"/>
      <c r="RJ436" s="202"/>
      <c r="RK436" s="202"/>
      <c r="RL436" s="202"/>
      <c r="RM436" s="202"/>
      <c r="RN436" s="202"/>
      <c r="RO436" s="202"/>
      <c r="RP436" s="202"/>
      <c r="RQ436" s="202"/>
      <c r="RR436" s="202"/>
      <c r="RS436" s="202"/>
      <c r="RT436" s="202"/>
      <c r="RU436" s="202"/>
      <c r="RV436" s="202"/>
      <c r="RW436" s="202"/>
      <c r="RX436" s="202"/>
      <c r="RY436" s="202"/>
      <c r="RZ436" s="202"/>
      <c r="SA436" s="202"/>
      <c r="SB436" s="202"/>
      <c r="SC436" s="202"/>
      <c r="SD436" s="202"/>
      <c r="SE436" s="202"/>
      <c r="SF436" s="202"/>
      <c r="SG436" s="202"/>
      <c r="SH436" s="202"/>
      <c r="SI436" s="202"/>
      <c r="SJ436" s="202"/>
      <c r="SK436" s="202"/>
      <c r="SL436" s="202"/>
      <c r="SM436" s="202"/>
      <c r="SN436" s="202"/>
      <c r="SO436" s="202"/>
      <c r="SP436" s="202"/>
      <c r="SQ436" s="202"/>
      <c r="SR436" s="202"/>
      <c r="SS436" s="202"/>
      <c r="ST436" s="202"/>
      <c r="SU436" s="202"/>
      <c r="SV436" s="202"/>
      <c r="SW436" s="202"/>
      <c r="SX436" s="202"/>
      <c r="SY436" s="202"/>
      <c r="SZ436" s="202"/>
      <c r="TA436" s="202"/>
      <c r="TB436" s="202"/>
      <c r="TC436" s="202"/>
      <c r="TD436" s="202"/>
      <c r="TE436" s="202"/>
      <c r="TF436" s="202"/>
      <c r="TG436" s="202"/>
      <c r="TH436" s="202"/>
      <c r="TI436" s="202"/>
      <c r="TJ436" s="202"/>
      <c r="TK436" s="202"/>
      <c r="TL436" s="202"/>
      <c r="TM436" s="202"/>
      <c r="TN436" s="202"/>
      <c r="TO436" s="202"/>
      <c r="TP436" s="202"/>
      <c r="TQ436" s="202"/>
      <c r="TR436" s="202"/>
      <c r="TS436" s="202"/>
      <c r="TT436" s="202"/>
      <c r="TU436" s="202"/>
      <c r="TV436" s="202"/>
      <c r="TW436" s="202"/>
      <c r="TX436" s="202"/>
      <c r="TY436" s="202"/>
      <c r="TZ436" s="202"/>
      <c r="UA436" s="202"/>
      <c r="UB436" s="202"/>
      <c r="UC436" s="202"/>
      <c r="UD436" s="202"/>
      <c r="UE436" s="202"/>
      <c r="UF436" s="202"/>
      <c r="UG436" s="202"/>
      <c r="UH436" s="202"/>
      <c r="UI436" s="202"/>
      <c r="UJ436" s="202"/>
      <c r="UK436" s="202"/>
      <c r="UL436" s="202"/>
      <c r="UM436" s="202"/>
      <c r="UN436" s="202"/>
      <c r="UO436" s="202"/>
      <c r="UP436" s="202"/>
      <c r="UQ436" s="202"/>
      <c r="UR436" s="202"/>
      <c r="US436" s="202"/>
      <c r="UT436" s="202"/>
      <c r="UU436" s="202"/>
      <c r="UV436" s="202"/>
      <c r="UW436" s="202"/>
      <c r="UX436" s="202"/>
      <c r="UY436" s="202"/>
      <c r="UZ436" s="202"/>
      <c r="VA436" s="202"/>
      <c r="VB436" s="202"/>
      <c r="VC436" s="202"/>
      <c r="VD436" s="202"/>
      <c r="VE436" s="202"/>
      <c r="VF436" s="202"/>
      <c r="VG436" s="202"/>
      <c r="VH436" s="202"/>
      <c r="VI436" s="202"/>
      <c r="VJ436" s="202"/>
      <c r="VK436" s="202"/>
      <c r="VL436" s="202"/>
      <c r="VM436" s="202"/>
      <c r="VN436" s="202"/>
      <c r="VO436" s="202"/>
      <c r="VP436" s="202"/>
      <c r="VQ436" s="202"/>
      <c r="VR436" s="202"/>
      <c r="VS436" s="202"/>
      <c r="VT436" s="202"/>
      <c r="VU436" s="202"/>
      <c r="VV436" s="202"/>
      <c r="VW436" s="202"/>
      <c r="VX436" s="202"/>
      <c r="VY436" s="202"/>
      <c r="VZ436" s="202"/>
      <c r="WA436" s="202"/>
      <c r="WB436" s="202"/>
      <c r="WC436" s="202"/>
      <c r="WD436" s="202"/>
      <c r="WE436" s="202"/>
      <c r="WF436" s="202"/>
      <c r="WG436" s="202"/>
      <c r="WH436" s="202"/>
      <c r="WI436" s="202"/>
      <c r="WJ436" s="202"/>
      <c r="WK436" s="202"/>
      <c r="WL436" s="202"/>
      <c r="WM436" s="202"/>
      <c r="WN436" s="202"/>
      <c r="WO436" s="202"/>
      <c r="WP436" s="202"/>
      <c r="WQ436" s="202"/>
      <c r="WR436" s="202"/>
      <c r="WS436" s="202"/>
      <c r="WT436" s="202"/>
      <c r="WU436" s="202"/>
      <c r="WV436" s="202"/>
      <c r="WW436" s="202"/>
      <c r="WX436" s="202"/>
      <c r="WY436" s="202"/>
      <c r="WZ436" s="202"/>
      <c r="XA436" s="202"/>
      <c r="XB436" s="202"/>
      <c r="XC436" s="202"/>
      <c r="XD436" s="202"/>
      <c r="XE436" s="202"/>
      <c r="XF436" s="202"/>
      <c r="XG436" s="202"/>
      <c r="XH436" s="202"/>
      <c r="XI436" s="202"/>
      <c r="XJ436" s="202"/>
      <c r="XK436" s="202"/>
      <c r="XL436" s="202"/>
      <c r="XM436" s="202"/>
      <c r="XN436" s="202"/>
      <c r="XO436" s="202"/>
      <c r="XP436" s="202"/>
      <c r="XQ436" s="202"/>
      <c r="XR436" s="202"/>
      <c r="XS436" s="202"/>
      <c r="XT436" s="202"/>
      <c r="XU436" s="202"/>
      <c r="XV436" s="202"/>
      <c r="XW436" s="202"/>
      <c r="XX436" s="202"/>
      <c r="XY436" s="202"/>
      <c r="XZ436" s="202"/>
      <c r="YA436" s="202"/>
      <c r="YB436" s="202"/>
      <c r="YC436" s="202"/>
      <c r="YD436" s="202"/>
      <c r="YE436" s="202"/>
      <c r="YF436" s="202"/>
      <c r="YG436" s="202"/>
      <c r="YH436" s="202"/>
      <c r="YI436" s="202"/>
      <c r="YJ436" s="202"/>
      <c r="YK436" s="202"/>
      <c r="YL436" s="202"/>
      <c r="YM436" s="202"/>
      <c r="YN436" s="202"/>
      <c r="YO436" s="202"/>
      <c r="YP436" s="202"/>
      <c r="YQ436" s="202"/>
      <c r="YR436" s="202"/>
      <c r="YS436" s="202"/>
      <c r="YT436" s="202"/>
      <c r="YU436" s="202"/>
      <c r="YV436" s="202"/>
      <c r="YW436" s="202"/>
      <c r="YX436" s="202"/>
      <c r="YY436" s="202"/>
      <c r="YZ436" s="202"/>
      <c r="ZA436" s="202"/>
      <c r="ZB436" s="202"/>
      <c r="ZC436" s="202"/>
      <c r="ZD436" s="202"/>
      <c r="ZE436" s="202"/>
      <c r="ZF436" s="202"/>
      <c r="ZG436" s="202"/>
      <c r="ZH436" s="202"/>
      <c r="ZI436" s="202"/>
      <c r="ZJ436" s="202"/>
      <c r="ZK436" s="202"/>
      <c r="ZL436" s="202"/>
      <c r="ZM436" s="202"/>
      <c r="ZN436" s="202"/>
      <c r="ZO436" s="202"/>
      <c r="ZP436" s="202"/>
      <c r="ZQ436" s="202"/>
      <c r="ZR436" s="202"/>
      <c r="ZS436" s="202"/>
      <c r="ZT436" s="202"/>
      <c r="ZU436" s="202"/>
      <c r="ZV436" s="202"/>
      <c r="ZW436" s="202"/>
      <c r="ZX436" s="202"/>
      <c r="ZY436" s="202"/>
      <c r="ZZ436" s="202"/>
      <c r="AAA436" s="202"/>
      <c r="AAB436" s="202"/>
      <c r="AAC436" s="202"/>
      <c r="AAD436" s="202"/>
      <c r="AAE436" s="202"/>
      <c r="AAF436" s="202"/>
      <c r="AAG436" s="202"/>
      <c r="AAH436" s="202"/>
      <c r="AAI436" s="202"/>
      <c r="AAJ436" s="202"/>
      <c r="AAK436" s="202"/>
      <c r="AAL436" s="202"/>
      <c r="AAM436" s="202"/>
      <c r="AAN436" s="202"/>
      <c r="AAO436" s="202"/>
      <c r="AAP436" s="202"/>
      <c r="AAQ436" s="202"/>
      <c r="AAR436" s="202"/>
      <c r="AAS436" s="202"/>
      <c r="AAT436" s="202"/>
      <c r="AAU436" s="202"/>
      <c r="AAV436" s="202"/>
      <c r="AAW436" s="202"/>
      <c r="AAX436" s="202"/>
      <c r="AAY436" s="202"/>
      <c r="AAZ436" s="202"/>
      <c r="ABA436" s="202"/>
      <c r="ABB436" s="202"/>
      <c r="ABC436" s="202"/>
      <c r="ABD436" s="202"/>
      <c r="ABE436" s="202"/>
      <c r="ABF436" s="202"/>
      <c r="ABG436" s="202"/>
      <c r="ABH436" s="202"/>
      <c r="ABI436" s="202"/>
      <c r="ABJ436" s="202"/>
      <c r="ABK436" s="202"/>
      <c r="ABL436" s="202"/>
      <c r="ABM436" s="202"/>
      <c r="ABN436" s="202"/>
      <c r="ABO436" s="202"/>
      <c r="ABP436" s="202"/>
      <c r="ABQ436" s="202"/>
      <c r="ABR436" s="202"/>
      <c r="ABS436" s="202"/>
      <c r="ABT436" s="202"/>
      <c r="ABU436" s="202"/>
      <c r="ABV436" s="202"/>
      <c r="ABW436" s="202"/>
      <c r="ABX436" s="202"/>
      <c r="ABY436" s="202"/>
      <c r="ABZ436" s="202"/>
      <c r="ACA436" s="202"/>
      <c r="ACB436" s="202"/>
      <c r="ACC436" s="202"/>
      <c r="ACD436" s="202"/>
      <c r="ACE436" s="202"/>
      <c r="ACF436" s="202"/>
      <c r="ACG436" s="202"/>
      <c r="ACH436" s="202"/>
      <c r="ACI436" s="202"/>
      <c r="ACJ436" s="202"/>
      <c r="ACK436" s="202"/>
      <c r="ACL436" s="202"/>
      <c r="ACM436" s="202"/>
      <c r="ACN436" s="202"/>
      <c r="ACO436" s="202"/>
      <c r="ACP436" s="202"/>
      <c r="ACQ436" s="202"/>
      <c r="ACR436" s="202"/>
      <c r="ACS436" s="202"/>
      <c r="ACT436" s="202"/>
      <c r="ACU436" s="202"/>
    </row>
    <row r="437" spans="1:1493" s="144" customFormat="1" ht="14.45" hidden="1" customHeight="1" x14ac:dyDescent="0.25">
      <c r="A437" s="99" t="s">
        <v>464</v>
      </c>
      <c r="B437" s="94" t="s">
        <v>1</v>
      </c>
      <c r="C437" s="94" t="s">
        <v>63</v>
      </c>
      <c r="D437" s="91" t="s">
        <v>32</v>
      </c>
      <c r="E437" s="241">
        <v>4</v>
      </c>
      <c r="F437" s="231">
        <v>928</v>
      </c>
      <c r="G437" s="92">
        <f>Tabla1[[#This Row],[Precio U. Costo]]*1.05</f>
        <v>974.40000000000009</v>
      </c>
      <c r="H437" s="92">
        <f>Tabla1[[#This Row],[Precio U. Costo]]*1.08</f>
        <v>1002.24</v>
      </c>
      <c r="I437" s="92">
        <f>Tabla1[[#This Row],[Precio U. Costo]]*1.1</f>
        <v>1020.8000000000001</v>
      </c>
      <c r="J437" s="92">
        <f>Tabla1[[#This Row],[Precio U. Costo]]*1.15</f>
        <v>1067.1999999999998</v>
      </c>
      <c r="K437" s="92">
        <f>Tabla1[[#This Row],[Precio U. Costo]]*1.2</f>
        <v>1113.5999999999999</v>
      </c>
      <c r="L437" s="92">
        <f>Tabla1[[#This Row],[Precio U. Costo]]*1.25</f>
        <v>1160</v>
      </c>
      <c r="M437" s="92">
        <f>Tabla1[[#This Row],[Precio U. Costo]]*1.3</f>
        <v>1206.4000000000001</v>
      </c>
      <c r="N437" s="92">
        <f>Tabla1[[#This Row],[Precio U. Costo]]*1.35</f>
        <v>1252.8000000000002</v>
      </c>
      <c r="O437" s="92">
        <f>Tabla1[[#This Row],[Precio U. Costo]]*1.4</f>
        <v>1299.1999999999998</v>
      </c>
      <c r="P437" s="92">
        <f>Tabla1[[#This Row],[Precio U. Costo]]*1.45</f>
        <v>1345.6</v>
      </c>
      <c r="Q437" s="92">
        <f>Tabla1[[#This Row],[Precio U. Costo]]*1.5</f>
        <v>1392</v>
      </c>
      <c r="R437" s="100" t="e">
        <f>VLOOKUP(Tabla1[[#This Row],[Item]],Tabla13[],6,)</f>
        <v>#N/A</v>
      </c>
      <c r="S437" s="93" t="e">
        <f>Tabla1[[#This Row],[Cantidad en Existencia registradas]]-Tabla1[[#This Row],[Cantidad vendida
dd/mm/aaaa]]</f>
        <v>#N/A</v>
      </c>
      <c r="T437" s="93" t="e">
        <f>Tabla1[[#This Row],[Cantidad vendida
dd/mm/aaaa]]+#REF!</f>
        <v>#N/A</v>
      </c>
      <c r="U437" s="93" t="e">
        <f>Tabla1[[#This Row],[Existencia
dd/mm/aaaa2]]+#REF!</f>
        <v>#N/A</v>
      </c>
      <c r="V437" s="201"/>
      <c r="W437" s="201"/>
      <c r="X437" s="201"/>
      <c r="Y437" s="201"/>
      <c r="Z437" s="201"/>
      <c r="AA437" s="201"/>
      <c r="AB437" s="201"/>
      <c r="AC437" s="201"/>
      <c r="AD437" s="201"/>
      <c r="AE437" s="201"/>
      <c r="AF437" s="201"/>
      <c r="AG437" s="201"/>
      <c r="AH437" s="201"/>
      <c r="AI437" s="201"/>
      <c r="AJ437" s="201"/>
      <c r="AK437" s="201"/>
      <c r="AL437" s="201"/>
      <c r="AM437" s="201"/>
      <c r="AN437" s="201"/>
      <c r="AO437" s="201"/>
      <c r="AP437" s="201"/>
      <c r="AQ437" s="201"/>
      <c r="AR437" s="201"/>
      <c r="AS437" s="201"/>
      <c r="AT437" s="201"/>
      <c r="AU437" s="201"/>
      <c r="AV437" s="201"/>
      <c r="AW437" s="201"/>
      <c r="AX437" s="201"/>
      <c r="AY437" s="201"/>
      <c r="AZ437" s="201"/>
      <c r="BA437" s="201"/>
      <c r="BB437" s="201"/>
      <c r="BC437" s="201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  <c r="CL437" s="201"/>
      <c r="CM437" s="201"/>
      <c r="CN437" s="201"/>
      <c r="CO437" s="201"/>
      <c r="CP437" s="201"/>
      <c r="CQ437" s="201"/>
      <c r="CR437" s="201"/>
      <c r="CS437" s="201"/>
      <c r="CT437" s="201"/>
      <c r="CU437" s="201"/>
      <c r="CV437" s="201"/>
      <c r="CW437" s="201"/>
      <c r="CX437" s="201"/>
      <c r="CY437" s="201"/>
      <c r="CZ437" s="201"/>
      <c r="DA437" s="201"/>
      <c r="DB437" s="201"/>
      <c r="DC437" s="201"/>
      <c r="DD437" s="201"/>
      <c r="DE437" s="201"/>
      <c r="DF437" s="201"/>
      <c r="DG437" s="201"/>
      <c r="DH437" s="201"/>
      <c r="DI437" s="201"/>
      <c r="DJ437" s="201"/>
      <c r="DK437" s="201"/>
      <c r="DL437" s="201"/>
      <c r="DM437" s="201"/>
      <c r="DN437" s="201"/>
      <c r="DO437" s="201"/>
      <c r="DP437" s="201"/>
      <c r="DQ437" s="201"/>
      <c r="DR437" s="201"/>
      <c r="DS437" s="201"/>
      <c r="DT437" s="201"/>
      <c r="DU437" s="201"/>
      <c r="DV437" s="201"/>
      <c r="DW437" s="201"/>
      <c r="DX437" s="201"/>
      <c r="DY437" s="201"/>
      <c r="DZ437" s="201"/>
      <c r="EA437" s="201"/>
      <c r="EB437" s="201"/>
      <c r="EC437" s="201"/>
      <c r="ED437" s="201"/>
      <c r="EE437" s="201"/>
      <c r="EF437" s="201"/>
      <c r="EG437" s="201"/>
      <c r="EH437" s="201"/>
      <c r="EI437" s="201"/>
      <c r="EJ437" s="201"/>
      <c r="EK437" s="201"/>
      <c r="EL437" s="201"/>
      <c r="EM437" s="201"/>
      <c r="EN437" s="201"/>
      <c r="EO437" s="201"/>
      <c r="EP437" s="201"/>
      <c r="EQ437" s="201"/>
      <c r="ER437" s="201"/>
      <c r="ES437" s="201"/>
      <c r="ET437" s="201"/>
      <c r="EU437" s="201"/>
      <c r="EV437" s="201"/>
      <c r="EW437" s="201"/>
      <c r="EX437" s="201"/>
      <c r="EY437" s="201"/>
      <c r="EZ437" s="201"/>
      <c r="FA437" s="201"/>
      <c r="FB437" s="201"/>
      <c r="FC437" s="201"/>
      <c r="FD437" s="201"/>
      <c r="FE437" s="201"/>
      <c r="FF437" s="201"/>
      <c r="FG437" s="201"/>
      <c r="FH437" s="201"/>
      <c r="FI437" s="201"/>
      <c r="FJ437" s="201"/>
      <c r="FK437" s="201"/>
      <c r="FL437" s="201"/>
      <c r="FM437" s="201"/>
      <c r="FN437" s="201"/>
      <c r="FO437" s="201"/>
      <c r="FP437" s="201"/>
      <c r="FQ437" s="201"/>
      <c r="FR437" s="201"/>
      <c r="FS437" s="201"/>
      <c r="FT437" s="201"/>
      <c r="FU437" s="201"/>
      <c r="FV437" s="201"/>
      <c r="FW437" s="201"/>
      <c r="FX437" s="201"/>
      <c r="FY437" s="201"/>
      <c r="FZ437" s="201"/>
      <c r="GA437" s="201"/>
      <c r="GB437" s="201"/>
      <c r="GC437" s="201"/>
      <c r="GD437" s="201"/>
      <c r="GE437" s="201"/>
      <c r="GF437" s="201"/>
      <c r="GG437" s="201"/>
      <c r="GH437" s="201"/>
      <c r="GI437" s="201"/>
      <c r="GJ437" s="201"/>
      <c r="GK437" s="201"/>
      <c r="GL437" s="201"/>
      <c r="GM437" s="201"/>
      <c r="GN437" s="201"/>
      <c r="GO437" s="201"/>
      <c r="GP437" s="201"/>
      <c r="GQ437" s="201"/>
      <c r="GR437" s="201"/>
      <c r="GS437" s="201"/>
      <c r="GT437" s="201"/>
      <c r="GU437" s="201"/>
      <c r="GV437" s="201"/>
      <c r="GW437" s="201"/>
      <c r="GX437" s="201"/>
      <c r="GY437" s="201"/>
      <c r="GZ437" s="201"/>
      <c r="HA437" s="201"/>
      <c r="HB437" s="201"/>
      <c r="HC437" s="201"/>
      <c r="HD437" s="201"/>
      <c r="HE437" s="201"/>
      <c r="HF437" s="201"/>
      <c r="HG437" s="201"/>
      <c r="HH437" s="201"/>
      <c r="HI437" s="201"/>
      <c r="HJ437" s="201"/>
      <c r="HK437" s="201"/>
      <c r="HL437" s="201"/>
      <c r="HM437" s="201"/>
      <c r="HN437" s="201"/>
      <c r="HO437" s="201"/>
      <c r="HP437" s="201"/>
      <c r="HQ437" s="201"/>
      <c r="HR437" s="201"/>
      <c r="HS437" s="201"/>
      <c r="HT437" s="201"/>
      <c r="HU437" s="201"/>
      <c r="HV437" s="201"/>
      <c r="HW437" s="201"/>
      <c r="HX437" s="201"/>
      <c r="HY437" s="201"/>
      <c r="HZ437" s="201"/>
      <c r="IA437" s="201"/>
      <c r="IB437" s="201"/>
      <c r="IC437" s="201"/>
      <c r="ID437" s="201"/>
      <c r="IE437" s="201"/>
      <c r="IF437" s="201"/>
      <c r="IG437" s="201"/>
      <c r="IH437" s="201"/>
      <c r="II437" s="201"/>
      <c r="IJ437" s="201"/>
      <c r="IK437" s="201"/>
      <c r="IL437" s="201"/>
      <c r="IM437" s="201"/>
      <c r="IN437" s="201"/>
      <c r="IO437" s="201"/>
      <c r="IP437" s="201"/>
      <c r="IQ437" s="201"/>
      <c r="IR437" s="201"/>
      <c r="IS437" s="201"/>
      <c r="IT437" s="201"/>
      <c r="IU437" s="201"/>
      <c r="IV437" s="201"/>
      <c r="IW437" s="201"/>
      <c r="IX437" s="201"/>
      <c r="IY437" s="201"/>
      <c r="IZ437" s="201"/>
      <c r="JA437" s="201"/>
      <c r="JB437" s="201"/>
      <c r="JC437" s="201"/>
      <c r="JD437" s="201"/>
      <c r="JE437" s="201"/>
      <c r="JF437" s="201"/>
      <c r="JG437" s="201"/>
      <c r="JH437" s="201"/>
      <c r="JI437" s="201"/>
      <c r="JJ437" s="201"/>
      <c r="JK437" s="201"/>
      <c r="JL437" s="201"/>
      <c r="JM437" s="201"/>
      <c r="JN437" s="201"/>
      <c r="JO437" s="201"/>
      <c r="JP437" s="201"/>
      <c r="JQ437" s="201"/>
      <c r="JR437" s="201"/>
      <c r="JS437" s="201"/>
      <c r="JT437" s="201"/>
      <c r="JU437" s="201"/>
      <c r="JV437" s="201"/>
      <c r="JW437" s="201"/>
      <c r="JX437" s="201"/>
      <c r="JY437" s="201"/>
      <c r="JZ437" s="201"/>
      <c r="KA437" s="201"/>
      <c r="KB437" s="201"/>
      <c r="KC437" s="201"/>
      <c r="KD437" s="201"/>
      <c r="KE437" s="201"/>
      <c r="KF437" s="201"/>
      <c r="KG437" s="201"/>
      <c r="KH437" s="201"/>
      <c r="KI437" s="201"/>
      <c r="KJ437" s="201"/>
      <c r="KK437" s="201"/>
      <c r="KL437" s="201"/>
      <c r="KM437" s="201"/>
      <c r="KN437" s="201"/>
      <c r="KO437" s="201"/>
      <c r="KP437" s="201"/>
      <c r="KQ437" s="201"/>
      <c r="KR437" s="201"/>
      <c r="KS437" s="201"/>
      <c r="KT437" s="201"/>
      <c r="KU437" s="201"/>
      <c r="KV437" s="201"/>
      <c r="KW437" s="201"/>
      <c r="KX437" s="201"/>
      <c r="KY437" s="201"/>
      <c r="KZ437" s="201"/>
      <c r="LA437" s="201"/>
      <c r="LB437" s="201"/>
      <c r="LC437" s="201"/>
      <c r="LD437" s="201"/>
      <c r="LE437" s="201"/>
      <c r="LF437" s="201"/>
      <c r="LG437" s="201"/>
      <c r="LH437" s="201"/>
      <c r="LI437" s="201"/>
      <c r="LJ437" s="201"/>
      <c r="LK437" s="201"/>
      <c r="LL437" s="201"/>
      <c r="LM437" s="201"/>
      <c r="LN437" s="201"/>
      <c r="LO437" s="201"/>
      <c r="LP437" s="201"/>
      <c r="LQ437" s="201"/>
      <c r="LR437" s="201"/>
      <c r="LS437" s="201"/>
      <c r="LT437" s="201"/>
      <c r="LU437" s="201"/>
      <c r="LV437" s="201"/>
      <c r="LW437" s="201"/>
      <c r="LX437" s="201"/>
      <c r="LY437" s="201"/>
      <c r="LZ437" s="201"/>
      <c r="MA437" s="201"/>
      <c r="MB437" s="201"/>
      <c r="MC437" s="201"/>
      <c r="MD437" s="201"/>
      <c r="ME437" s="201"/>
      <c r="MF437" s="201"/>
      <c r="MG437" s="201"/>
      <c r="MH437" s="201"/>
      <c r="MI437" s="201"/>
      <c r="MJ437" s="201"/>
      <c r="MK437" s="201"/>
      <c r="ML437" s="201"/>
      <c r="MM437" s="201"/>
      <c r="MN437" s="201"/>
      <c r="MO437" s="201"/>
      <c r="MP437" s="201"/>
      <c r="MQ437" s="201"/>
      <c r="MR437" s="201"/>
      <c r="MS437" s="201"/>
      <c r="MT437" s="201"/>
      <c r="MU437" s="201"/>
      <c r="MV437" s="201"/>
      <c r="MW437" s="201"/>
      <c r="MX437" s="201"/>
      <c r="MY437" s="201"/>
      <c r="MZ437" s="201"/>
      <c r="NA437" s="201"/>
      <c r="NB437" s="201"/>
      <c r="NC437" s="201"/>
      <c r="ND437" s="201"/>
      <c r="NE437" s="201"/>
      <c r="NF437" s="201"/>
      <c r="NG437" s="201"/>
      <c r="NH437" s="201"/>
      <c r="NI437" s="201"/>
      <c r="NJ437" s="201"/>
      <c r="NK437" s="201"/>
      <c r="NL437" s="201"/>
      <c r="NM437" s="201"/>
      <c r="NN437" s="201"/>
      <c r="NO437" s="201"/>
      <c r="NP437" s="201"/>
      <c r="NQ437" s="201"/>
      <c r="NR437" s="201"/>
      <c r="NS437" s="201"/>
      <c r="NT437" s="201"/>
      <c r="NU437" s="201"/>
      <c r="NV437" s="201"/>
      <c r="NW437" s="201"/>
      <c r="NX437" s="201"/>
      <c r="NY437" s="201"/>
      <c r="NZ437" s="201"/>
      <c r="OA437" s="201"/>
      <c r="OB437" s="201"/>
      <c r="OC437" s="201"/>
      <c r="OD437" s="201"/>
      <c r="OE437" s="201"/>
      <c r="OF437" s="201"/>
      <c r="OG437" s="201"/>
      <c r="OH437" s="201"/>
      <c r="OI437" s="201"/>
      <c r="OJ437" s="201"/>
      <c r="OK437" s="201"/>
      <c r="OL437" s="201"/>
      <c r="OM437" s="201"/>
      <c r="ON437" s="201"/>
      <c r="OO437" s="201"/>
      <c r="OP437" s="201"/>
      <c r="OQ437" s="201"/>
      <c r="OR437" s="201"/>
      <c r="OS437" s="201"/>
      <c r="OT437" s="201"/>
      <c r="OU437" s="201"/>
      <c r="OV437" s="201"/>
      <c r="OW437" s="201"/>
      <c r="OX437" s="201"/>
      <c r="OY437" s="201"/>
      <c r="OZ437" s="201"/>
      <c r="PA437" s="201"/>
      <c r="PB437" s="201"/>
      <c r="PC437" s="201"/>
      <c r="PD437" s="201"/>
      <c r="PE437" s="201"/>
      <c r="PF437" s="201"/>
      <c r="PG437" s="201"/>
      <c r="PH437" s="201"/>
      <c r="PI437" s="201"/>
      <c r="PJ437" s="201"/>
      <c r="PK437" s="201"/>
      <c r="PL437" s="201"/>
      <c r="PM437" s="201"/>
      <c r="PN437" s="201"/>
      <c r="PO437" s="201"/>
      <c r="PP437" s="201"/>
      <c r="PQ437" s="201"/>
      <c r="PR437" s="201"/>
      <c r="PS437" s="201"/>
      <c r="PT437" s="201"/>
      <c r="PU437" s="201"/>
      <c r="PV437" s="201"/>
      <c r="PW437" s="201"/>
      <c r="PX437" s="201"/>
      <c r="PY437" s="201"/>
      <c r="PZ437" s="201"/>
      <c r="QA437" s="201"/>
      <c r="QB437" s="201"/>
      <c r="QC437" s="201"/>
      <c r="QD437" s="201"/>
      <c r="QE437" s="201"/>
      <c r="QF437" s="201"/>
      <c r="QG437" s="201"/>
      <c r="QH437" s="201"/>
      <c r="QI437" s="201"/>
      <c r="QJ437" s="201"/>
      <c r="QK437" s="201"/>
      <c r="QL437" s="201"/>
      <c r="QM437" s="201"/>
      <c r="QN437" s="201"/>
      <c r="QO437" s="201"/>
      <c r="QP437" s="201"/>
      <c r="QQ437" s="201"/>
      <c r="QR437" s="201"/>
      <c r="QS437" s="201"/>
      <c r="QT437" s="201"/>
      <c r="QU437" s="201"/>
      <c r="QV437" s="201"/>
      <c r="QW437" s="201"/>
      <c r="QX437" s="201"/>
      <c r="QY437" s="201"/>
      <c r="QZ437" s="201"/>
      <c r="RA437" s="201"/>
      <c r="RB437" s="201"/>
      <c r="RC437" s="201"/>
      <c r="RD437" s="201"/>
      <c r="RE437" s="201"/>
      <c r="RF437" s="201"/>
      <c r="RG437" s="201"/>
      <c r="RH437" s="201"/>
      <c r="RI437" s="201"/>
      <c r="RJ437" s="201"/>
      <c r="RK437" s="201"/>
      <c r="RL437" s="201"/>
      <c r="RM437" s="201"/>
      <c r="RN437" s="201"/>
      <c r="RO437" s="201"/>
      <c r="RP437" s="201"/>
      <c r="RQ437" s="201"/>
      <c r="RR437" s="201"/>
      <c r="RS437" s="201"/>
      <c r="RT437" s="201"/>
      <c r="RU437" s="201"/>
      <c r="RV437" s="201"/>
      <c r="RW437" s="201"/>
      <c r="RX437" s="201"/>
      <c r="RY437" s="201"/>
      <c r="RZ437" s="201"/>
      <c r="SA437" s="201"/>
      <c r="SB437" s="201"/>
      <c r="SC437" s="201"/>
      <c r="SD437" s="201"/>
      <c r="SE437" s="201"/>
      <c r="SF437" s="201"/>
      <c r="SG437" s="201"/>
      <c r="SH437" s="201"/>
      <c r="SI437" s="201"/>
      <c r="SJ437" s="201"/>
      <c r="SK437" s="201"/>
      <c r="SL437" s="201"/>
      <c r="SM437" s="201"/>
      <c r="SN437" s="201"/>
      <c r="SO437" s="201"/>
      <c r="SP437" s="201"/>
      <c r="SQ437" s="201"/>
      <c r="SR437" s="201"/>
      <c r="SS437" s="201"/>
      <c r="ST437" s="201"/>
      <c r="SU437" s="201"/>
      <c r="SV437" s="201"/>
      <c r="SW437" s="201"/>
      <c r="SX437" s="201"/>
      <c r="SY437" s="201"/>
      <c r="SZ437" s="201"/>
      <c r="TA437" s="201"/>
      <c r="TB437" s="201"/>
      <c r="TC437" s="201"/>
      <c r="TD437" s="201"/>
      <c r="TE437" s="201"/>
      <c r="TF437" s="201"/>
      <c r="TG437" s="201"/>
      <c r="TH437" s="201"/>
      <c r="TI437" s="201"/>
      <c r="TJ437" s="201"/>
      <c r="TK437" s="201"/>
      <c r="TL437" s="201"/>
      <c r="TM437" s="201"/>
      <c r="TN437" s="201"/>
      <c r="TO437" s="201"/>
      <c r="TP437" s="201"/>
      <c r="TQ437" s="201"/>
      <c r="TR437" s="201"/>
      <c r="TS437" s="201"/>
      <c r="TT437" s="201"/>
      <c r="TU437" s="201"/>
      <c r="TV437" s="201"/>
      <c r="TW437" s="201"/>
      <c r="TX437" s="201"/>
      <c r="TY437" s="201"/>
      <c r="TZ437" s="201"/>
      <c r="UA437" s="201"/>
      <c r="UB437" s="201"/>
      <c r="UC437" s="201"/>
      <c r="UD437" s="201"/>
      <c r="UE437" s="201"/>
      <c r="UF437" s="201"/>
      <c r="UG437" s="201"/>
      <c r="UH437" s="201"/>
      <c r="UI437" s="201"/>
      <c r="UJ437" s="201"/>
      <c r="UK437" s="201"/>
      <c r="UL437" s="201"/>
      <c r="UM437" s="201"/>
      <c r="UN437" s="201"/>
      <c r="UO437" s="201"/>
      <c r="UP437" s="201"/>
      <c r="UQ437" s="201"/>
      <c r="UR437" s="201"/>
      <c r="US437" s="201"/>
      <c r="UT437" s="201"/>
      <c r="UU437" s="201"/>
      <c r="UV437" s="201"/>
      <c r="UW437" s="201"/>
      <c r="UX437" s="201"/>
      <c r="UY437" s="201"/>
      <c r="UZ437" s="201"/>
      <c r="VA437" s="201"/>
      <c r="VB437" s="201"/>
      <c r="VC437" s="201"/>
      <c r="VD437" s="201"/>
      <c r="VE437" s="201"/>
      <c r="VF437" s="201"/>
      <c r="VG437" s="201"/>
      <c r="VH437" s="201"/>
      <c r="VI437" s="201"/>
      <c r="VJ437" s="201"/>
      <c r="VK437" s="201"/>
      <c r="VL437" s="201"/>
      <c r="VM437" s="201"/>
      <c r="VN437" s="201"/>
      <c r="VO437" s="201"/>
      <c r="VP437" s="201"/>
      <c r="VQ437" s="201"/>
      <c r="VR437" s="201"/>
      <c r="VS437" s="201"/>
      <c r="VT437" s="201"/>
      <c r="VU437" s="201"/>
      <c r="VV437" s="201"/>
      <c r="VW437" s="201"/>
      <c r="VX437" s="201"/>
      <c r="VY437" s="201"/>
      <c r="VZ437" s="201"/>
      <c r="WA437" s="201"/>
      <c r="WB437" s="201"/>
      <c r="WC437" s="201"/>
      <c r="WD437" s="201"/>
      <c r="WE437" s="201"/>
      <c r="WF437" s="201"/>
      <c r="WG437" s="201"/>
      <c r="WH437" s="201"/>
      <c r="WI437" s="201"/>
      <c r="WJ437" s="201"/>
      <c r="WK437" s="201"/>
      <c r="WL437" s="201"/>
      <c r="WM437" s="201"/>
      <c r="WN437" s="201"/>
      <c r="WO437" s="201"/>
      <c r="WP437" s="201"/>
      <c r="WQ437" s="201"/>
      <c r="WR437" s="201"/>
      <c r="WS437" s="201"/>
      <c r="WT437" s="201"/>
      <c r="WU437" s="201"/>
      <c r="WV437" s="201"/>
      <c r="WW437" s="201"/>
      <c r="WX437" s="201"/>
      <c r="WY437" s="201"/>
      <c r="WZ437" s="201"/>
      <c r="XA437" s="201"/>
      <c r="XB437" s="201"/>
      <c r="XC437" s="201"/>
      <c r="XD437" s="201"/>
      <c r="XE437" s="201"/>
      <c r="XF437" s="201"/>
      <c r="XG437" s="201"/>
      <c r="XH437" s="201"/>
      <c r="XI437" s="201"/>
      <c r="XJ437" s="201"/>
      <c r="XK437" s="201"/>
      <c r="XL437" s="201"/>
      <c r="XM437" s="201"/>
      <c r="XN437" s="201"/>
      <c r="XO437" s="201"/>
      <c r="XP437" s="201"/>
      <c r="XQ437" s="201"/>
      <c r="XR437" s="201"/>
      <c r="XS437" s="201"/>
      <c r="XT437" s="201"/>
      <c r="XU437" s="201"/>
      <c r="XV437" s="201"/>
      <c r="XW437" s="201"/>
      <c r="XX437" s="201"/>
      <c r="XY437" s="201"/>
      <c r="XZ437" s="201"/>
      <c r="YA437" s="201"/>
      <c r="YB437" s="201"/>
      <c r="YC437" s="201"/>
      <c r="YD437" s="201"/>
      <c r="YE437" s="201"/>
      <c r="YF437" s="201"/>
      <c r="YG437" s="201"/>
      <c r="YH437" s="201"/>
      <c r="YI437" s="201"/>
      <c r="YJ437" s="201"/>
      <c r="YK437" s="201"/>
      <c r="YL437" s="201"/>
      <c r="YM437" s="201"/>
      <c r="YN437" s="201"/>
      <c r="YO437" s="201"/>
      <c r="YP437" s="201"/>
      <c r="YQ437" s="201"/>
      <c r="YR437" s="201"/>
      <c r="YS437" s="201"/>
      <c r="YT437" s="201"/>
      <c r="YU437" s="201"/>
      <c r="YV437" s="201"/>
      <c r="YW437" s="201"/>
      <c r="YX437" s="201"/>
      <c r="YY437" s="201"/>
      <c r="YZ437" s="201"/>
      <c r="ZA437" s="201"/>
      <c r="ZB437" s="201"/>
      <c r="ZC437" s="201"/>
      <c r="ZD437" s="201"/>
      <c r="ZE437" s="201"/>
      <c r="ZF437" s="201"/>
      <c r="ZG437" s="201"/>
      <c r="ZH437" s="201"/>
      <c r="ZI437" s="201"/>
      <c r="ZJ437" s="201"/>
      <c r="ZK437" s="201"/>
      <c r="ZL437" s="201"/>
      <c r="ZM437" s="201"/>
      <c r="ZN437" s="201"/>
      <c r="ZO437" s="201"/>
      <c r="ZP437" s="201"/>
      <c r="ZQ437" s="201"/>
      <c r="ZR437" s="201"/>
      <c r="ZS437" s="201"/>
      <c r="ZT437" s="201"/>
      <c r="ZU437" s="201"/>
      <c r="ZV437" s="201"/>
      <c r="ZW437" s="201"/>
      <c r="ZX437" s="201"/>
      <c r="ZY437" s="201"/>
      <c r="ZZ437" s="201"/>
      <c r="AAA437" s="201"/>
      <c r="AAB437" s="201"/>
      <c r="AAC437" s="201"/>
      <c r="AAD437" s="201"/>
      <c r="AAE437" s="201"/>
      <c r="AAF437" s="201"/>
      <c r="AAG437" s="201"/>
      <c r="AAH437" s="201"/>
      <c r="AAI437" s="201"/>
      <c r="AAJ437" s="201"/>
      <c r="AAK437" s="201"/>
      <c r="AAL437" s="201"/>
      <c r="AAM437" s="201"/>
      <c r="AAN437" s="201"/>
      <c r="AAO437" s="201"/>
      <c r="AAP437" s="201"/>
      <c r="AAQ437" s="201"/>
      <c r="AAR437" s="201"/>
      <c r="AAS437" s="201"/>
      <c r="AAT437" s="201"/>
      <c r="AAU437" s="201"/>
      <c r="AAV437" s="201"/>
      <c r="AAW437" s="201"/>
      <c r="AAX437" s="201"/>
      <c r="AAY437" s="201"/>
      <c r="AAZ437" s="201"/>
      <c r="ABA437" s="201"/>
      <c r="ABB437" s="201"/>
      <c r="ABC437" s="201"/>
      <c r="ABD437" s="201"/>
      <c r="ABE437" s="201"/>
      <c r="ABF437" s="201"/>
      <c r="ABG437" s="201"/>
      <c r="ABH437" s="201"/>
      <c r="ABI437" s="201"/>
      <c r="ABJ437" s="201"/>
      <c r="ABK437" s="201"/>
      <c r="ABL437" s="201"/>
      <c r="ABM437" s="201"/>
      <c r="ABN437" s="201"/>
      <c r="ABO437" s="201"/>
      <c r="ABP437" s="201"/>
      <c r="ABQ437" s="201"/>
      <c r="ABR437" s="201"/>
      <c r="ABS437" s="201"/>
      <c r="ABT437" s="201"/>
      <c r="ABU437" s="201"/>
      <c r="ABV437" s="201"/>
      <c r="ABW437" s="201"/>
      <c r="ABX437" s="201"/>
      <c r="ABY437" s="201"/>
      <c r="ABZ437" s="201"/>
      <c r="ACA437" s="201"/>
      <c r="ACB437" s="201"/>
      <c r="ACC437" s="201"/>
      <c r="ACD437" s="201"/>
      <c r="ACE437" s="201"/>
      <c r="ACF437" s="201"/>
      <c r="ACG437" s="201"/>
      <c r="ACH437" s="201"/>
      <c r="ACI437" s="201"/>
      <c r="ACJ437" s="201"/>
      <c r="ACK437" s="201"/>
      <c r="ACL437" s="201"/>
      <c r="ACM437" s="201"/>
      <c r="ACN437" s="201"/>
      <c r="ACO437" s="201"/>
      <c r="ACP437" s="201"/>
      <c r="ACQ437" s="201"/>
      <c r="ACR437" s="201"/>
      <c r="ACS437" s="201"/>
      <c r="ACT437" s="201"/>
      <c r="ACU437" s="201"/>
    </row>
    <row r="438" spans="1:1493" s="142" customFormat="1" ht="14.45" hidden="1" customHeight="1" x14ac:dyDescent="0.25">
      <c r="A438" s="99" t="s">
        <v>463</v>
      </c>
      <c r="B438" s="94" t="s">
        <v>1</v>
      </c>
      <c r="C438" s="94" t="s">
        <v>64</v>
      </c>
      <c r="D438" s="91" t="s">
        <v>32</v>
      </c>
      <c r="E438" s="241">
        <v>4</v>
      </c>
      <c r="F438" s="231">
        <v>184.44</v>
      </c>
      <c r="G438" s="92">
        <f>Tabla1[[#This Row],[Precio U. Costo]]*1.05</f>
        <v>193.66200000000001</v>
      </c>
      <c r="H438" s="92">
        <f>Tabla1[[#This Row],[Precio U. Costo]]*1.08</f>
        <v>199.1952</v>
      </c>
      <c r="I438" s="92">
        <f>Tabla1[[#This Row],[Precio U. Costo]]*1.1</f>
        <v>202.88400000000001</v>
      </c>
      <c r="J438" s="92">
        <f>Tabla1[[#This Row],[Precio U. Costo]]*1.15</f>
        <v>212.10599999999999</v>
      </c>
      <c r="K438" s="92">
        <f>Tabla1[[#This Row],[Precio U. Costo]]*1.2</f>
        <v>221.328</v>
      </c>
      <c r="L438" s="92">
        <f>Tabla1[[#This Row],[Precio U. Costo]]*1.25</f>
        <v>230.55</v>
      </c>
      <c r="M438" s="92">
        <f>Tabla1[[#This Row],[Precio U. Costo]]*1.3</f>
        <v>239.77199999999999</v>
      </c>
      <c r="N438" s="92">
        <f>Tabla1[[#This Row],[Precio U. Costo]]*1.35</f>
        <v>248.994</v>
      </c>
      <c r="O438" s="92">
        <f>Tabla1[[#This Row],[Precio U. Costo]]*1.4</f>
        <v>258.21600000000001</v>
      </c>
      <c r="P438" s="92">
        <f>Tabla1[[#This Row],[Precio U. Costo]]*1.45</f>
        <v>267.43799999999999</v>
      </c>
      <c r="Q438" s="92">
        <f>Tabla1[[#This Row],[Precio U. Costo]]*1.5</f>
        <v>276.65999999999997</v>
      </c>
      <c r="R438" s="100" t="e">
        <f>VLOOKUP(Tabla1[[#This Row],[Item]],Tabla13[],6,)</f>
        <v>#N/A</v>
      </c>
      <c r="S438" s="93" t="e">
        <f>Tabla1[[#This Row],[Cantidad en Existencia registradas]]-Tabla1[[#This Row],[Cantidad vendida
dd/mm/aaaa]]</f>
        <v>#N/A</v>
      </c>
      <c r="T438" s="93" t="e">
        <f>Tabla1[[#This Row],[Cantidad vendida
dd/mm/aaaa]]+#REF!</f>
        <v>#N/A</v>
      </c>
      <c r="U438" s="93" t="e">
        <f>Tabla1[[#This Row],[Existencia
dd/mm/aaaa2]]+#REF!</f>
        <v>#N/A</v>
      </c>
      <c r="V438" s="202"/>
      <c r="W438" s="202"/>
      <c r="X438" s="202"/>
      <c r="Y438" s="202"/>
      <c r="Z438" s="202"/>
      <c r="AA438" s="202"/>
      <c r="AB438" s="202"/>
      <c r="AC438" s="202"/>
      <c r="AD438" s="202"/>
      <c r="AE438" s="202"/>
      <c r="AF438" s="202"/>
      <c r="AG438" s="202"/>
      <c r="AH438" s="202"/>
      <c r="AI438" s="202"/>
      <c r="AJ438" s="202"/>
      <c r="AK438" s="202"/>
      <c r="AL438" s="202"/>
      <c r="AM438" s="202"/>
      <c r="AN438" s="202"/>
      <c r="AO438" s="202"/>
      <c r="AP438" s="202"/>
      <c r="AQ438" s="202"/>
      <c r="AR438" s="202"/>
      <c r="AS438" s="202"/>
      <c r="AT438" s="202"/>
      <c r="AU438" s="202"/>
      <c r="AV438" s="202"/>
      <c r="AW438" s="202"/>
      <c r="AX438" s="202"/>
      <c r="AY438" s="202"/>
      <c r="AZ438" s="202"/>
      <c r="BA438" s="202"/>
      <c r="BB438" s="202"/>
      <c r="BC438" s="202"/>
      <c r="BD438" s="202"/>
      <c r="BE438" s="202"/>
      <c r="BF438" s="202"/>
      <c r="BG438" s="202"/>
      <c r="BH438" s="202"/>
      <c r="BI438" s="202"/>
      <c r="BJ438" s="202"/>
      <c r="BK438" s="202"/>
      <c r="BL438" s="202"/>
      <c r="BM438" s="202"/>
      <c r="BN438" s="202"/>
      <c r="BO438" s="202"/>
      <c r="BP438" s="202"/>
      <c r="BQ438" s="202"/>
      <c r="BR438" s="202"/>
      <c r="BS438" s="202"/>
      <c r="BT438" s="202"/>
      <c r="BU438" s="202"/>
      <c r="BV438" s="202"/>
      <c r="BW438" s="202"/>
      <c r="BX438" s="202"/>
      <c r="BY438" s="202"/>
      <c r="BZ438" s="202"/>
      <c r="CA438" s="202"/>
      <c r="CB438" s="202"/>
      <c r="CC438" s="202"/>
      <c r="CD438" s="202"/>
      <c r="CE438" s="202"/>
      <c r="CF438" s="202"/>
      <c r="CG438" s="202"/>
      <c r="CH438" s="202"/>
      <c r="CI438" s="202"/>
      <c r="CJ438" s="202"/>
      <c r="CK438" s="202"/>
      <c r="CL438" s="202"/>
      <c r="CM438" s="202"/>
      <c r="CN438" s="202"/>
      <c r="CO438" s="202"/>
      <c r="CP438" s="202"/>
      <c r="CQ438" s="202"/>
      <c r="CR438" s="202"/>
      <c r="CS438" s="202"/>
      <c r="CT438" s="202"/>
      <c r="CU438" s="202"/>
      <c r="CV438" s="202"/>
      <c r="CW438" s="202"/>
      <c r="CX438" s="202"/>
      <c r="CY438" s="202"/>
      <c r="CZ438" s="202"/>
      <c r="DA438" s="202"/>
      <c r="DB438" s="202"/>
      <c r="DC438" s="202"/>
      <c r="DD438" s="202"/>
      <c r="DE438" s="202"/>
      <c r="DF438" s="202"/>
      <c r="DG438" s="202"/>
      <c r="DH438" s="202"/>
      <c r="DI438" s="202"/>
      <c r="DJ438" s="202"/>
      <c r="DK438" s="202"/>
      <c r="DL438" s="202"/>
      <c r="DM438" s="202"/>
      <c r="DN438" s="202"/>
      <c r="DO438" s="202"/>
      <c r="DP438" s="202"/>
      <c r="DQ438" s="202"/>
      <c r="DR438" s="202"/>
      <c r="DS438" s="202"/>
      <c r="DT438" s="202"/>
      <c r="DU438" s="202"/>
      <c r="DV438" s="202"/>
      <c r="DW438" s="202"/>
      <c r="DX438" s="202"/>
      <c r="DY438" s="202"/>
      <c r="DZ438" s="202"/>
      <c r="EA438" s="202"/>
      <c r="EB438" s="202"/>
      <c r="EC438" s="202"/>
      <c r="ED438" s="202"/>
      <c r="EE438" s="202"/>
      <c r="EF438" s="202"/>
      <c r="EG438" s="202"/>
      <c r="EH438" s="202"/>
      <c r="EI438" s="202"/>
      <c r="EJ438" s="202"/>
      <c r="EK438" s="202"/>
      <c r="EL438" s="202"/>
      <c r="EM438" s="202"/>
      <c r="EN438" s="202"/>
      <c r="EO438" s="202"/>
      <c r="EP438" s="202"/>
      <c r="EQ438" s="202"/>
      <c r="ER438" s="202"/>
      <c r="ES438" s="202"/>
      <c r="ET438" s="202"/>
      <c r="EU438" s="202"/>
      <c r="EV438" s="202"/>
      <c r="EW438" s="202"/>
      <c r="EX438" s="202"/>
      <c r="EY438" s="202"/>
      <c r="EZ438" s="202"/>
      <c r="FA438" s="202"/>
      <c r="FB438" s="202"/>
      <c r="FC438" s="202"/>
      <c r="FD438" s="202"/>
      <c r="FE438" s="202"/>
      <c r="FF438" s="202"/>
      <c r="FG438" s="202"/>
      <c r="FH438" s="202"/>
      <c r="FI438" s="202"/>
      <c r="FJ438" s="202"/>
      <c r="FK438" s="202"/>
      <c r="FL438" s="202"/>
      <c r="FM438" s="202"/>
      <c r="FN438" s="202"/>
      <c r="FO438" s="202"/>
      <c r="FP438" s="202"/>
      <c r="FQ438" s="202"/>
      <c r="FR438" s="202"/>
      <c r="FS438" s="202"/>
      <c r="FT438" s="202"/>
      <c r="FU438" s="202"/>
      <c r="FV438" s="202"/>
      <c r="FW438" s="202"/>
      <c r="FX438" s="202"/>
      <c r="FY438" s="202"/>
      <c r="FZ438" s="202"/>
      <c r="GA438" s="202"/>
      <c r="GB438" s="202"/>
      <c r="GC438" s="202"/>
      <c r="GD438" s="202"/>
      <c r="GE438" s="202"/>
      <c r="GF438" s="202"/>
      <c r="GG438" s="202"/>
      <c r="GH438" s="202"/>
      <c r="GI438" s="202"/>
      <c r="GJ438" s="202"/>
      <c r="GK438" s="202"/>
      <c r="GL438" s="202"/>
      <c r="GM438" s="202"/>
      <c r="GN438" s="202"/>
      <c r="GO438" s="202"/>
      <c r="GP438" s="202"/>
      <c r="GQ438" s="202"/>
      <c r="GR438" s="202"/>
      <c r="GS438" s="202"/>
      <c r="GT438" s="202"/>
      <c r="GU438" s="202"/>
      <c r="GV438" s="202"/>
      <c r="GW438" s="202"/>
      <c r="GX438" s="202"/>
      <c r="GY438" s="202"/>
      <c r="GZ438" s="202"/>
      <c r="HA438" s="202"/>
      <c r="HB438" s="202"/>
      <c r="HC438" s="202"/>
      <c r="HD438" s="202"/>
      <c r="HE438" s="202"/>
      <c r="HF438" s="202"/>
      <c r="HG438" s="202"/>
      <c r="HH438" s="202"/>
      <c r="HI438" s="202"/>
      <c r="HJ438" s="202"/>
      <c r="HK438" s="202"/>
      <c r="HL438" s="202"/>
      <c r="HM438" s="202"/>
      <c r="HN438" s="202"/>
      <c r="HO438" s="202"/>
      <c r="HP438" s="202"/>
      <c r="HQ438" s="202"/>
      <c r="HR438" s="202"/>
      <c r="HS438" s="202"/>
      <c r="HT438" s="202"/>
      <c r="HU438" s="202"/>
      <c r="HV438" s="202"/>
      <c r="HW438" s="202"/>
      <c r="HX438" s="202"/>
      <c r="HY438" s="202"/>
      <c r="HZ438" s="202"/>
      <c r="IA438" s="202"/>
      <c r="IB438" s="202"/>
      <c r="IC438" s="202"/>
      <c r="ID438" s="202"/>
      <c r="IE438" s="202"/>
      <c r="IF438" s="202"/>
      <c r="IG438" s="202"/>
      <c r="IH438" s="202"/>
      <c r="II438" s="202"/>
      <c r="IJ438" s="202"/>
      <c r="IK438" s="202"/>
      <c r="IL438" s="202"/>
      <c r="IM438" s="202"/>
      <c r="IN438" s="202"/>
      <c r="IO438" s="202"/>
      <c r="IP438" s="202"/>
      <c r="IQ438" s="202"/>
      <c r="IR438" s="202"/>
      <c r="IS438" s="202"/>
      <c r="IT438" s="202"/>
      <c r="IU438" s="202"/>
      <c r="IV438" s="202"/>
      <c r="IW438" s="202"/>
      <c r="IX438" s="202"/>
      <c r="IY438" s="202"/>
      <c r="IZ438" s="202"/>
      <c r="JA438" s="202"/>
      <c r="JB438" s="202"/>
      <c r="JC438" s="202"/>
      <c r="JD438" s="202"/>
      <c r="JE438" s="202"/>
      <c r="JF438" s="202"/>
      <c r="JG438" s="202"/>
      <c r="JH438" s="202"/>
      <c r="JI438" s="202"/>
      <c r="JJ438" s="202"/>
      <c r="JK438" s="202"/>
      <c r="JL438" s="202"/>
      <c r="JM438" s="202"/>
      <c r="JN438" s="202"/>
      <c r="JO438" s="202"/>
      <c r="JP438" s="202"/>
      <c r="JQ438" s="202"/>
      <c r="JR438" s="202"/>
      <c r="JS438" s="202"/>
      <c r="JT438" s="202"/>
      <c r="JU438" s="202"/>
      <c r="JV438" s="202"/>
      <c r="JW438" s="202"/>
      <c r="JX438" s="202"/>
      <c r="JY438" s="202"/>
      <c r="JZ438" s="202"/>
      <c r="KA438" s="202"/>
      <c r="KB438" s="202"/>
      <c r="KC438" s="202"/>
      <c r="KD438" s="202"/>
      <c r="KE438" s="202"/>
      <c r="KF438" s="202"/>
      <c r="KG438" s="202"/>
      <c r="KH438" s="202"/>
      <c r="KI438" s="202"/>
      <c r="KJ438" s="202"/>
      <c r="KK438" s="202"/>
      <c r="KL438" s="202"/>
      <c r="KM438" s="202"/>
      <c r="KN438" s="202"/>
      <c r="KO438" s="202"/>
      <c r="KP438" s="202"/>
      <c r="KQ438" s="202"/>
      <c r="KR438" s="202"/>
      <c r="KS438" s="202"/>
      <c r="KT438" s="202"/>
      <c r="KU438" s="202"/>
      <c r="KV438" s="202"/>
      <c r="KW438" s="202"/>
      <c r="KX438" s="202"/>
      <c r="KY438" s="202"/>
      <c r="KZ438" s="202"/>
      <c r="LA438" s="202"/>
      <c r="LB438" s="202"/>
      <c r="LC438" s="202"/>
      <c r="LD438" s="202"/>
      <c r="LE438" s="202"/>
      <c r="LF438" s="202"/>
      <c r="LG438" s="202"/>
      <c r="LH438" s="202"/>
      <c r="LI438" s="202"/>
      <c r="LJ438" s="202"/>
      <c r="LK438" s="202"/>
      <c r="LL438" s="202"/>
      <c r="LM438" s="202"/>
      <c r="LN438" s="202"/>
      <c r="LO438" s="202"/>
      <c r="LP438" s="202"/>
      <c r="LQ438" s="202"/>
      <c r="LR438" s="202"/>
      <c r="LS438" s="202"/>
      <c r="LT438" s="202"/>
      <c r="LU438" s="202"/>
      <c r="LV438" s="202"/>
      <c r="LW438" s="202"/>
      <c r="LX438" s="202"/>
      <c r="LY438" s="202"/>
      <c r="LZ438" s="202"/>
      <c r="MA438" s="202"/>
      <c r="MB438" s="202"/>
      <c r="MC438" s="202"/>
      <c r="MD438" s="202"/>
      <c r="ME438" s="202"/>
      <c r="MF438" s="202"/>
      <c r="MG438" s="202"/>
      <c r="MH438" s="202"/>
      <c r="MI438" s="202"/>
      <c r="MJ438" s="202"/>
      <c r="MK438" s="202"/>
      <c r="ML438" s="202"/>
      <c r="MM438" s="202"/>
      <c r="MN438" s="202"/>
      <c r="MO438" s="202"/>
      <c r="MP438" s="202"/>
      <c r="MQ438" s="202"/>
      <c r="MR438" s="202"/>
      <c r="MS438" s="202"/>
      <c r="MT438" s="202"/>
      <c r="MU438" s="202"/>
      <c r="MV438" s="202"/>
      <c r="MW438" s="202"/>
      <c r="MX438" s="202"/>
      <c r="MY438" s="202"/>
      <c r="MZ438" s="202"/>
      <c r="NA438" s="202"/>
      <c r="NB438" s="202"/>
      <c r="NC438" s="202"/>
      <c r="ND438" s="202"/>
      <c r="NE438" s="202"/>
      <c r="NF438" s="202"/>
      <c r="NG438" s="202"/>
      <c r="NH438" s="202"/>
      <c r="NI438" s="202"/>
      <c r="NJ438" s="202"/>
      <c r="NK438" s="202"/>
      <c r="NL438" s="202"/>
      <c r="NM438" s="202"/>
      <c r="NN438" s="202"/>
      <c r="NO438" s="202"/>
      <c r="NP438" s="202"/>
      <c r="NQ438" s="202"/>
      <c r="NR438" s="202"/>
      <c r="NS438" s="202"/>
      <c r="NT438" s="202"/>
      <c r="NU438" s="202"/>
      <c r="NV438" s="202"/>
      <c r="NW438" s="202"/>
      <c r="NX438" s="202"/>
      <c r="NY438" s="202"/>
      <c r="NZ438" s="202"/>
      <c r="OA438" s="202"/>
      <c r="OB438" s="202"/>
      <c r="OC438" s="202"/>
      <c r="OD438" s="202"/>
      <c r="OE438" s="202"/>
      <c r="OF438" s="202"/>
      <c r="OG438" s="202"/>
      <c r="OH438" s="202"/>
      <c r="OI438" s="202"/>
      <c r="OJ438" s="202"/>
      <c r="OK438" s="202"/>
      <c r="OL438" s="202"/>
      <c r="OM438" s="202"/>
      <c r="ON438" s="202"/>
      <c r="OO438" s="202"/>
      <c r="OP438" s="202"/>
      <c r="OQ438" s="202"/>
      <c r="OR438" s="202"/>
      <c r="OS438" s="202"/>
      <c r="OT438" s="202"/>
      <c r="OU438" s="202"/>
      <c r="OV438" s="202"/>
      <c r="OW438" s="202"/>
      <c r="OX438" s="202"/>
      <c r="OY438" s="202"/>
      <c r="OZ438" s="202"/>
      <c r="PA438" s="202"/>
      <c r="PB438" s="202"/>
      <c r="PC438" s="202"/>
      <c r="PD438" s="202"/>
      <c r="PE438" s="202"/>
      <c r="PF438" s="202"/>
      <c r="PG438" s="202"/>
      <c r="PH438" s="202"/>
      <c r="PI438" s="202"/>
      <c r="PJ438" s="202"/>
      <c r="PK438" s="202"/>
      <c r="PL438" s="202"/>
      <c r="PM438" s="202"/>
      <c r="PN438" s="202"/>
      <c r="PO438" s="202"/>
      <c r="PP438" s="202"/>
      <c r="PQ438" s="202"/>
      <c r="PR438" s="202"/>
      <c r="PS438" s="202"/>
      <c r="PT438" s="202"/>
      <c r="PU438" s="202"/>
      <c r="PV438" s="202"/>
      <c r="PW438" s="202"/>
      <c r="PX438" s="202"/>
      <c r="PY438" s="202"/>
      <c r="PZ438" s="202"/>
      <c r="QA438" s="202"/>
      <c r="QB438" s="202"/>
      <c r="QC438" s="202"/>
      <c r="QD438" s="202"/>
      <c r="QE438" s="202"/>
      <c r="QF438" s="202"/>
      <c r="QG438" s="202"/>
      <c r="QH438" s="202"/>
      <c r="QI438" s="202"/>
      <c r="QJ438" s="202"/>
      <c r="QK438" s="202"/>
      <c r="QL438" s="202"/>
      <c r="QM438" s="202"/>
      <c r="QN438" s="202"/>
      <c r="QO438" s="202"/>
      <c r="QP438" s="202"/>
      <c r="QQ438" s="202"/>
      <c r="QR438" s="202"/>
      <c r="QS438" s="202"/>
      <c r="QT438" s="202"/>
      <c r="QU438" s="202"/>
      <c r="QV438" s="202"/>
      <c r="QW438" s="202"/>
      <c r="QX438" s="202"/>
      <c r="QY438" s="202"/>
      <c r="QZ438" s="202"/>
      <c r="RA438" s="202"/>
      <c r="RB438" s="202"/>
      <c r="RC438" s="202"/>
      <c r="RD438" s="202"/>
      <c r="RE438" s="202"/>
      <c r="RF438" s="202"/>
      <c r="RG438" s="202"/>
      <c r="RH438" s="202"/>
      <c r="RI438" s="202"/>
      <c r="RJ438" s="202"/>
      <c r="RK438" s="202"/>
      <c r="RL438" s="202"/>
      <c r="RM438" s="202"/>
      <c r="RN438" s="202"/>
      <c r="RO438" s="202"/>
      <c r="RP438" s="202"/>
      <c r="RQ438" s="202"/>
      <c r="RR438" s="202"/>
      <c r="RS438" s="202"/>
      <c r="RT438" s="202"/>
      <c r="RU438" s="202"/>
      <c r="RV438" s="202"/>
      <c r="RW438" s="202"/>
      <c r="RX438" s="202"/>
      <c r="RY438" s="202"/>
      <c r="RZ438" s="202"/>
      <c r="SA438" s="202"/>
      <c r="SB438" s="202"/>
      <c r="SC438" s="202"/>
      <c r="SD438" s="202"/>
      <c r="SE438" s="202"/>
      <c r="SF438" s="202"/>
      <c r="SG438" s="202"/>
      <c r="SH438" s="202"/>
      <c r="SI438" s="202"/>
      <c r="SJ438" s="202"/>
      <c r="SK438" s="202"/>
      <c r="SL438" s="202"/>
      <c r="SM438" s="202"/>
      <c r="SN438" s="202"/>
      <c r="SO438" s="202"/>
      <c r="SP438" s="202"/>
      <c r="SQ438" s="202"/>
      <c r="SR438" s="202"/>
      <c r="SS438" s="202"/>
      <c r="ST438" s="202"/>
      <c r="SU438" s="202"/>
      <c r="SV438" s="202"/>
      <c r="SW438" s="202"/>
      <c r="SX438" s="202"/>
      <c r="SY438" s="202"/>
      <c r="SZ438" s="202"/>
      <c r="TA438" s="202"/>
      <c r="TB438" s="202"/>
      <c r="TC438" s="202"/>
      <c r="TD438" s="202"/>
      <c r="TE438" s="202"/>
      <c r="TF438" s="202"/>
      <c r="TG438" s="202"/>
      <c r="TH438" s="202"/>
      <c r="TI438" s="202"/>
      <c r="TJ438" s="202"/>
      <c r="TK438" s="202"/>
      <c r="TL438" s="202"/>
      <c r="TM438" s="202"/>
      <c r="TN438" s="202"/>
      <c r="TO438" s="202"/>
      <c r="TP438" s="202"/>
      <c r="TQ438" s="202"/>
      <c r="TR438" s="202"/>
      <c r="TS438" s="202"/>
      <c r="TT438" s="202"/>
      <c r="TU438" s="202"/>
      <c r="TV438" s="202"/>
      <c r="TW438" s="202"/>
      <c r="TX438" s="202"/>
      <c r="TY438" s="202"/>
      <c r="TZ438" s="202"/>
      <c r="UA438" s="202"/>
      <c r="UB438" s="202"/>
      <c r="UC438" s="202"/>
      <c r="UD438" s="202"/>
      <c r="UE438" s="202"/>
      <c r="UF438" s="202"/>
      <c r="UG438" s="202"/>
      <c r="UH438" s="202"/>
      <c r="UI438" s="202"/>
      <c r="UJ438" s="202"/>
      <c r="UK438" s="202"/>
      <c r="UL438" s="202"/>
      <c r="UM438" s="202"/>
      <c r="UN438" s="202"/>
      <c r="UO438" s="202"/>
      <c r="UP438" s="202"/>
      <c r="UQ438" s="202"/>
      <c r="UR438" s="202"/>
      <c r="US438" s="202"/>
      <c r="UT438" s="202"/>
      <c r="UU438" s="202"/>
      <c r="UV438" s="202"/>
      <c r="UW438" s="202"/>
      <c r="UX438" s="202"/>
      <c r="UY438" s="202"/>
      <c r="UZ438" s="202"/>
      <c r="VA438" s="202"/>
      <c r="VB438" s="202"/>
      <c r="VC438" s="202"/>
      <c r="VD438" s="202"/>
      <c r="VE438" s="202"/>
      <c r="VF438" s="202"/>
      <c r="VG438" s="202"/>
      <c r="VH438" s="202"/>
      <c r="VI438" s="202"/>
      <c r="VJ438" s="202"/>
      <c r="VK438" s="202"/>
      <c r="VL438" s="202"/>
      <c r="VM438" s="202"/>
      <c r="VN438" s="202"/>
      <c r="VO438" s="202"/>
      <c r="VP438" s="202"/>
      <c r="VQ438" s="202"/>
      <c r="VR438" s="202"/>
      <c r="VS438" s="202"/>
      <c r="VT438" s="202"/>
      <c r="VU438" s="202"/>
      <c r="VV438" s="202"/>
      <c r="VW438" s="202"/>
      <c r="VX438" s="202"/>
      <c r="VY438" s="202"/>
      <c r="VZ438" s="202"/>
      <c r="WA438" s="202"/>
      <c r="WB438" s="202"/>
      <c r="WC438" s="202"/>
      <c r="WD438" s="202"/>
      <c r="WE438" s="202"/>
      <c r="WF438" s="202"/>
      <c r="WG438" s="202"/>
      <c r="WH438" s="202"/>
      <c r="WI438" s="202"/>
      <c r="WJ438" s="202"/>
      <c r="WK438" s="202"/>
      <c r="WL438" s="202"/>
      <c r="WM438" s="202"/>
      <c r="WN438" s="202"/>
      <c r="WO438" s="202"/>
      <c r="WP438" s="202"/>
      <c r="WQ438" s="202"/>
      <c r="WR438" s="202"/>
      <c r="WS438" s="202"/>
      <c r="WT438" s="202"/>
      <c r="WU438" s="202"/>
      <c r="WV438" s="202"/>
      <c r="WW438" s="202"/>
      <c r="WX438" s="202"/>
      <c r="WY438" s="202"/>
      <c r="WZ438" s="202"/>
      <c r="XA438" s="202"/>
      <c r="XB438" s="202"/>
      <c r="XC438" s="202"/>
      <c r="XD438" s="202"/>
      <c r="XE438" s="202"/>
      <c r="XF438" s="202"/>
      <c r="XG438" s="202"/>
      <c r="XH438" s="202"/>
      <c r="XI438" s="202"/>
      <c r="XJ438" s="202"/>
      <c r="XK438" s="202"/>
      <c r="XL438" s="202"/>
      <c r="XM438" s="202"/>
      <c r="XN438" s="202"/>
      <c r="XO438" s="202"/>
      <c r="XP438" s="202"/>
      <c r="XQ438" s="202"/>
      <c r="XR438" s="202"/>
      <c r="XS438" s="202"/>
      <c r="XT438" s="202"/>
      <c r="XU438" s="202"/>
      <c r="XV438" s="202"/>
      <c r="XW438" s="202"/>
      <c r="XX438" s="202"/>
      <c r="XY438" s="202"/>
      <c r="XZ438" s="202"/>
      <c r="YA438" s="202"/>
      <c r="YB438" s="202"/>
      <c r="YC438" s="202"/>
      <c r="YD438" s="202"/>
      <c r="YE438" s="202"/>
      <c r="YF438" s="202"/>
      <c r="YG438" s="202"/>
      <c r="YH438" s="202"/>
      <c r="YI438" s="202"/>
      <c r="YJ438" s="202"/>
      <c r="YK438" s="202"/>
      <c r="YL438" s="202"/>
      <c r="YM438" s="202"/>
      <c r="YN438" s="202"/>
      <c r="YO438" s="202"/>
      <c r="YP438" s="202"/>
      <c r="YQ438" s="202"/>
      <c r="YR438" s="202"/>
      <c r="YS438" s="202"/>
      <c r="YT438" s="202"/>
      <c r="YU438" s="202"/>
      <c r="YV438" s="202"/>
      <c r="YW438" s="202"/>
      <c r="YX438" s="202"/>
      <c r="YY438" s="202"/>
      <c r="YZ438" s="202"/>
      <c r="ZA438" s="202"/>
      <c r="ZB438" s="202"/>
      <c r="ZC438" s="202"/>
      <c r="ZD438" s="202"/>
      <c r="ZE438" s="202"/>
      <c r="ZF438" s="202"/>
      <c r="ZG438" s="202"/>
      <c r="ZH438" s="202"/>
      <c r="ZI438" s="202"/>
      <c r="ZJ438" s="202"/>
      <c r="ZK438" s="202"/>
      <c r="ZL438" s="202"/>
      <c r="ZM438" s="202"/>
      <c r="ZN438" s="202"/>
      <c r="ZO438" s="202"/>
      <c r="ZP438" s="202"/>
      <c r="ZQ438" s="202"/>
      <c r="ZR438" s="202"/>
      <c r="ZS438" s="202"/>
      <c r="ZT438" s="202"/>
      <c r="ZU438" s="202"/>
      <c r="ZV438" s="202"/>
      <c r="ZW438" s="202"/>
      <c r="ZX438" s="202"/>
      <c r="ZY438" s="202"/>
      <c r="ZZ438" s="202"/>
      <c r="AAA438" s="202"/>
      <c r="AAB438" s="202"/>
      <c r="AAC438" s="202"/>
      <c r="AAD438" s="202"/>
      <c r="AAE438" s="202"/>
      <c r="AAF438" s="202"/>
      <c r="AAG438" s="202"/>
      <c r="AAH438" s="202"/>
      <c r="AAI438" s="202"/>
      <c r="AAJ438" s="202"/>
      <c r="AAK438" s="202"/>
      <c r="AAL438" s="202"/>
      <c r="AAM438" s="202"/>
      <c r="AAN438" s="202"/>
      <c r="AAO438" s="202"/>
      <c r="AAP438" s="202"/>
      <c r="AAQ438" s="202"/>
      <c r="AAR438" s="202"/>
      <c r="AAS438" s="202"/>
      <c r="AAT438" s="202"/>
      <c r="AAU438" s="202"/>
      <c r="AAV438" s="202"/>
      <c r="AAW438" s="202"/>
      <c r="AAX438" s="202"/>
      <c r="AAY438" s="202"/>
      <c r="AAZ438" s="202"/>
      <c r="ABA438" s="202"/>
      <c r="ABB438" s="202"/>
      <c r="ABC438" s="202"/>
      <c r="ABD438" s="202"/>
      <c r="ABE438" s="202"/>
      <c r="ABF438" s="202"/>
      <c r="ABG438" s="202"/>
      <c r="ABH438" s="202"/>
      <c r="ABI438" s="202"/>
      <c r="ABJ438" s="202"/>
      <c r="ABK438" s="202"/>
      <c r="ABL438" s="202"/>
      <c r="ABM438" s="202"/>
      <c r="ABN438" s="202"/>
      <c r="ABO438" s="202"/>
      <c r="ABP438" s="202"/>
      <c r="ABQ438" s="202"/>
      <c r="ABR438" s="202"/>
      <c r="ABS438" s="202"/>
      <c r="ABT438" s="202"/>
      <c r="ABU438" s="202"/>
      <c r="ABV438" s="202"/>
      <c r="ABW438" s="202"/>
      <c r="ABX438" s="202"/>
      <c r="ABY438" s="202"/>
      <c r="ABZ438" s="202"/>
      <c r="ACA438" s="202"/>
      <c r="ACB438" s="202"/>
      <c r="ACC438" s="202"/>
      <c r="ACD438" s="202"/>
      <c r="ACE438" s="202"/>
      <c r="ACF438" s="202"/>
      <c r="ACG438" s="202"/>
      <c r="ACH438" s="202"/>
      <c r="ACI438" s="202"/>
      <c r="ACJ438" s="202"/>
      <c r="ACK438" s="202"/>
      <c r="ACL438" s="202"/>
      <c r="ACM438" s="202"/>
      <c r="ACN438" s="202"/>
      <c r="ACO438" s="202"/>
      <c r="ACP438" s="202"/>
      <c r="ACQ438" s="202"/>
      <c r="ACR438" s="202"/>
      <c r="ACS438" s="202"/>
      <c r="ACT438" s="202"/>
      <c r="ACU438" s="202"/>
    </row>
    <row r="439" spans="1:1493" s="142" customFormat="1" ht="14.45" hidden="1" customHeight="1" x14ac:dyDescent="0.25">
      <c r="A439" s="99" t="s">
        <v>462</v>
      </c>
      <c r="B439" s="94" t="s">
        <v>1</v>
      </c>
      <c r="C439" s="94" t="s">
        <v>65</v>
      </c>
      <c r="D439" s="91" t="s">
        <v>32</v>
      </c>
      <c r="E439" s="241">
        <v>126</v>
      </c>
      <c r="F439" s="231">
        <v>46.98</v>
      </c>
      <c r="G439" s="92">
        <f>Tabla1[[#This Row],[Precio U. Costo]]*1.05</f>
        <v>49.329000000000001</v>
      </c>
      <c r="H439" s="92">
        <f>Tabla1[[#This Row],[Precio U. Costo]]*1.08</f>
        <v>50.738399999999999</v>
      </c>
      <c r="I439" s="92">
        <f>Tabla1[[#This Row],[Precio U. Costo]]*1.1</f>
        <v>51.677999999999997</v>
      </c>
      <c r="J439" s="92">
        <f>Tabla1[[#This Row],[Precio U. Costo]]*1.15</f>
        <v>54.026999999999994</v>
      </c>
      <c r="K439" s="92">
        <f>Tabla1[[#This Row],[Precio U. Costo]]*1.2</f>
        <v>56.375999999999998</v>
      </c>
      <c r="L439" s="92">
        <f>Tabla1[[#This Row],[Precio U. Costo]]*1.25</f>
        <v>58.724999999999994</v>
      </c>
      <c r="M439" s="92">
        <f>Tabla1[[#This Row],[Precio U. Costo]]*1.3</f>
        <v>61.073999999999998</v>
      </c>
      <c r="N439" s="92">
        <f>Tabla1[[#This Row],[Precio U. Costo]]*1.35</f>
        <v>63.423000000000002</v>
      </c>
      <c r="O439" s="92">
        <f>Tabla1[[#This Row],[Precio U. Costo]]*1.4</f>
        <v>65.771999999999991</v>
      </c>
      <c r="P439" s="92">
        <f>Tabla1[[#This Row],[Precio U. Costo]]*1.45</f>
        <v>68.120999999999995</v>
      </c>
      <c r="Q439" s="92">
        <f>Tabla1[[#This Row],[Precio U. Costo]]*1.5</f>
        <v>70.47</v>
      </c>
      <c r="R439" s="100" t="e">
        <f>VLOOKUP(Tabla1[[#This Row],[Item]],Tabla13[],6,)</f>
        <v>#N/A</v>
      </c>
      <c r="S439" s="93" t="e">
        <f>Tabla1[[#This Row],[Cantidad en Existencia registradas]]-Tabla1[[#This Row],[Cantidad vendida
dd/mm/aaaa]]</f>
        <v>#N/A</v>
      </c>
      <c r="T439" s="93" t="e">
        <f>Tabla1[[#This Row],[Cantidad vendida
dd/mm/aaaa]]+#REF!</f>
        <v>#N/A</v>
      </c>
      <c r="U439" s="93" t="e">
        <f>Tabla1[[#This Row],[Existencia
dd/mm/aaaa2]]+#REF!</f>
        <v>#N/A</v>
      </c>
      <c r="V439" s="202"/>
      <c r="W439" s="202"/>
      <c r="X439" s="202"/>
      <c r="Y439" s="202"/>
      <c r="Z439" s="202"/>
      <c r="AA439" s="202"/>
      <c r="AB439" s="202"/>
      <c r="AC439" s="202"/>
      <c r="AD439" s="202"/>
      <c r="AE439" s="202"/>
      <c r="AF439" s="202"/>
      <c r="AG439" s="202"/>
      <c r="AH439" s="202"/>
      <c r="AI439" s="202"/>
      <c r="AJ439" s="202"/>
      <c r="AK439" s="202"/>
      <c r="AL439" s="202"/>
      <c r="AM439" s="202"/>
      <c r="AN439" s="202"/>
      <c r="AO439" s="202"/>
      <c r="AP439" s="202"/>
      <c r="AQ439" s="202"/>
      <c r="AR439" s="202"/>
      <c r="AS439" s="202"/>
      <c r="AT439" s="202"/>
      <c r="AU439" s="202"/>
      <c r="AV439" s="202"/>
      <c r="AW439" s="202"/>
      <c r="AX439" s="202"/>
      <c r="AY439" s="202"/>
      <c r="AZ439" s="202"/>
      <c r="BA439" s="202"/>
      <c r="BB439" s="202"/>
      <c r="BC439" s="202"/>
      <c r="BD439" s="202"/>
      <c r="BE439" s="202"/>
      <c r="BF439" s="202"/>
      <c r="BG439" s="202"/>
      <c r="BH439" s="202"/>
      <c r="BI439" s="202"/>
      <c r="BJ439" s="202"/>
      <c r="BK439" s="202"/>
      <c r="BL439" s="202"/>
      <c r="BM439" s="202"/>
      <c r="BN439" s="202"/>
      <c r="BO439" s="202"/>
      <c r="BP439" s="202"/>
      <c r="BQ439" s="202"/>
      <c r="BR439" s="202"/>
      <c r="BS439" s="202"/>
      <c r="BT439" s="202"/>
      <c r="BU439" s="202"/>
      <c r="BV439" s="202"/>
      <c r="BW439" s="202"/>
      <c r="BX439" s="202"/>
      <c r="BY439" s="202"/>
      <c r="BZ439" s="202"/>
      <c r="CA439" s="202"/>
      <c r="CB439" s="202"/>
      <c r="CC439" s="202"/>
      <c r="CD439" s="202"/>
      <c r="CE439" s="202"/>
      <c r="CF439" s="202"/>
      <c r="CG439" s="202"/>
      <c r="CH439" s="202"/>
      <c r="CI439" s="202"/>
      <c r="CJ439" s="202"/>
      <c r="CK439" s="202"/>
      <c r="CL439" s="202"/>
      <c r="CM439" s="202"/>
      <c r="CN439" s="202"/>
      <c r="CO439" s="202"/>
      <c r="CP439" s="202"/>
      <c r="CQ439" s="202"/>
      <c r="CR439" s="202"/>
      <c r="CS439" s="202"/>
      <c r="CT439" s="202"/>
      <c r="CU439" s="202"/>
      <c r="CV439" s="202"/>
      <c r="CW439" s="202"/>
      <c r="CX439" s="202"/>
      <c r="CY439" s="202"/>
      <c r="CZ439" s="202"/>
      <c r="DA439" s="202"/>
      <c r="DB439" s="202"/>
      <c r="DC439" s="202"/>
      <c r="DD439" s="202"/>
      <c r="DE439" s="202"/>
      <c r="DF439" s="202"/>
      <c r="DG439" s="202"/>
      <c r="DH439" s="202"/>
      <c r="DI439" s="202"/>
      <c r="DJ439" s="202"/>
      <c r="DK439" s="202"/>
      <c r="DL439" s="202"/>
      <c r="DM439" s="202"/>
      <c r="DN439" s="202"/>
      <c r="DO439" s="202"/>
      <c r="DP439" s="202"/>
      <c r="DQ439" s="202"/>
      <c r="DR439" s="202"/>
      <c r="DS439" s="202"/>
      <c r="DT439" s="202"/>
      <c r="DU439" s="202"/>
      <c r="DV439" s="202"/>
      <c r="DW439" s="202"/>
      <c r="DX439" s="202"/>
      <c r="DY439" s="202"/>
      <c r="DZ439" s="202"/>
      <c r="EA439" s="202"/>
      <c r="EB439" s="202"/>
      <c r="EC439" s="202"/>
      <c r="ED439" s="202"/>
      <c r="EE439" s="202"/>
      <c r="EF439" s="202"/>
      <c r="EG439" s="202"/>
      <c r="EH439" s="202"/>
      <c r="EI439" s="202"/>
      <c r="EJ439" s="202"/>
      <c r="EK439" s="202"/>
      <c r="EL439" s="202"/>
      <c r="EM439" s="202"/>
      <c r="EN439" s="202"/>
      <c r="EO439" s="202"/>
      <c r="EP439" s="202"/>
      <c r="EQ439" s="202"/>
      <c r="ER439" s="202"/>
      <c r="ES439" s="202"/>
      <c r="ET439" s="202"/>
      <c r="EU439" s="202"/>
      <c r="EV439" s="202"/>
      <c r="EW439" s="202"/>
      <c r="EX439" s="202"/>
      <c r="EY439" s="202"/>
      <c r="EZ439" s="202"/>
      <c r="FA439" s="202"/>
      <c r="FB439" s="202"/>
      <c r="FC439" s="202"/>
      <c r="FD439" s="202"/>
      <c r="FE439" s="202"/>
      <c r="FF439" s="202"/>
      <c r="FG439" s="202"/>
      <c r="FH439" s="202"/>
      <c r="FI439" s="202"/>
      <c r="FJ439" s="202"/>
      <c r="FK439" s="202"/>
      <c r="FL439" s="202"/>
      <c r="FM439" s="202"/>
      <c r="FN439" s="202"/>
      <c r="FO439" s="202"/>
      <c r="FP439" s="202"/>
      <c r="FQ439" s="202"/>
      <c r="FR439" s="202"/>
      <c r="FS439" s="202"/>
      <c r="FT439" s="202"/>
      <c r="FU439" s="202"/>
      <c r="FV439" s="202"/>
      <c r="FW439" s="202"/>
      <c r="FX439" s="202"/>
      <c r="FY439" s="202"/>
      <c r="FZ439" s="202"/>
      <c r="GA439" s="202"/>
      <c r="GB439" s="202"/>
      <c r="GC439" s="202"/>
      <c r="GD439" s="202"/>
      <c r="GE439" s="202"/>
      <c r="GF439" s="202"/>
      <c r="GG439" s="202"/>
      <c r="GH439" s="202"/>
      <c r="GI439" s="202"/>
      <c r="GJ439" s="202"/>
      <c r="GK439" s="202"/>
      <c r="GL439" s="202"/>
      <c r="GM439" s="202"/>
      <c r="GN439" s="202"/>
      <c r="GO439" s="202"/>
      <c r="GP439" s="202"/>
      <c r="GQ439" s="202"/>
      <c r="GR439" s="202"/>
      <c r="GS439" s="202"/>
      <c r="GT439" s="202"/>
      <c r="GU439" s="202"/>
      <c r="GV439" s="202"/>
      <c r="GW439" s="202"/>
      <c r="GX439" s="202"/>
      <c r="GY439" s="202"/>
      <c r="GZ439" s="202"/>
      <c r="HA439" s="202"/>
      <c r="HB439" s="202"/>
      <c r="HC439" s="202"/>
      <c r="HD439" s="202"/>
      <c r="HE439" s="202"/>
      <c r="HF439" s="202"/>
      <c r="HG439" s="202"/>
      <c r="HH439" s="202"/>
      <c r="HI439" s="202"/>
      <c r="HJ439" s="202"/>
      <c r="HK439" s="202"/>
      <c r="HL439" s="202"/>
      <c r="HM439" s="202"/>
      <c r="HN439" s="202"/>
      <c r="HO439" s="202"/>
      <c r="HP439" s="202"/>
      <c r="HQ439" s="202"/>
      <c r="HR439" s="202"/>
      <c r="HS439" s="202"/>
      <c r="HT439" s="202"/>
      <c r="HU439" s="202"/>
      <c r="HV439" s="202"/>
      <c r="HW439" s="202"/>
      <c r="HX439" s="202"/>
      <c r="HY439" s="202"/>
      <c r="HZ439" s="202"/>
      <c r="IA439" s="202"/>
      <c r="IB439" s="202"/>
      <c r="IC439" s="202"/>
      <c r="ID439" s="202"/>
      <c r="IE439" s="202"/>
      <c r="IF439" s="202"/>
      <c r="IG439" s="202"/>
      <c r="IH439" s="202"/>
      <c r="II439" s="202"/>
      <c r="IJ439" s="202"/>
      <c r="IK439" s="202"/>
      <c r="IL439" s="202"/>
      <c r="IM439" s="202"/>
      <c r="IN439" s="202"/>
      <c r="IO439" s="202"/>
      <c r="IP439" s="202"/>
      <c r="IQ439" s="202"/>
      <c r="IR439" s="202"/>
      <c r="IS439" s="202"/>
      <c r="IT439" s="202"/>
      <c r="IU439" s="202"/>
      <c r="IV439" s="202"/>
      <c r="IW439" s="202"/>
      <c r="IX439" s="202"/>
      <c r="IY439" s="202"/>
      <c r="IZ439" s="202"/>
      <c r="JA439" s="202"/>
      <c r="JB439" s="202"/>
      <c r="JC439" s="202"/>
      <c r="JD439" s="202"/>
      <c r="JE439" s="202"/>
      <c r="JF439" s="202"/>
      <c r="JG439" s="202"/>
      <c r="JH439" s="202"/>
      <c r="JI439" s="202"/>
      <c r="JJ439" s="202"/>
      <c r="JK439" s="202"/>
      <c r="JL439" s="202"/>
      <c r="JM439" s="202"/>
      <c r="JN439" s="202"/>
      <c r="JO439" s="202"/>
      <c r="JP439" s="202"/>
      <c r="JQ439" s="202"/>
      <c r="JR439" s="202"/>
      <c r="JS439" s="202"/>
      <c r="JT439" s="202"/>
      <c r="JU439" s="202"/>
      <c r="JV439" s="202"/>
      <c r="JW439" s="202"/>
      <c r="JX439" s="202"/>
      <c r="JY439" s="202"/>
      <c r="JZ439" s="202"/>
      <c r="KA439" s="202"/>
      <c r="KB439" s="202"/>
      <c r="KC439" s="202"/>
      <c r="KD439" s="202"/>
      <c r="KE439" s="202"/>
      <c r="KF439" s="202"/>
      <c r="KG439" s="202"/>
      <c r="KH439" s="202"/>
      <c r="KI439" s="202"/>
      <c r="KJ439" s="202"/>
      <c r="KK439" s="202"/>
      <c r="KL439" s="202"/>
      <c r="KM439" s="202"/>
      <c r="KN439" s="202"/>
      <c r="KO439" s="202"/>
      <c r="KP439" s="202"/>
      <c r="KQ439" s="202"/>
      <c r="KR439" s="202"/>
      <c r="KS439" s="202"/>
      <c r="KT439" s="202"/>
      <c r="KU439" s="202"/>
      <c r="KV439" s="202"/>
      <c r="KW439" s="202"/>
      <c r="KX439" s="202"/>
      <c r="KY439" s="202"/>
      <c r="KZ439" s="202"/>
      <c r="LA439" s="202"/>
      <c r="LB439" s="202"/>
      <c r="LC439" s="202"/>
      <c r="LD439" s="202"/>
      <c r="LE439" s="202"/>
      <c r="LF439" s="202"/>
      <c r="LG439" s="202"/>
      <c r="LH439" s="202"/>
      <c r="LI439" s="202"/>
      <c r="LJ439" s="202"/>
      <c r="LK439" s="202"/>
      <c r="LL439" s="202"/>
      <c r="LM439" s="202"/>
      <c r="LN439" s="202"/>
      <c r="LO439" s="202"/>
      <c r="LP439" s="202"/>
      <c r="LQ439" s="202"/>
      <c r="LR439" s="202"/>
      <c r="LS439" s="202"/>
      <c r="LT439" s="202"/>
      <c r="LU439" s="202"/>
      <c r="LV439" s="202"/>
      <c r="LW439" s="202"/>
      <c r="LX439" s="202"/>
      <c r="LY439" s="202"/>
      <c r="LZ439" s="202"/>
      <c r="MA439" s="202"/>
      <c r="MB439" s="202"/>
      <c r="MC439" s="202"/>
      <c r="MD439" s="202"/>
      <c r="ME439" s="202"/>
      <c r="MF439" s="202"/>
      <c r="MG439" s="202"/>
      <c r="MH439" s="202"/>
      <c r="MI439" s="202"/>
      <c r="MJ439" s="202"/>
      <c r="MK439" s="202"/>
      <c r="ML439" s="202"/>
      <c r="MM439" s="202"/>
      <c r="MN439" s="202"/>
      <c r="MO439" s="202"/>
      <c r="MP439" s="202"/>
      <c r="MQ439" s="202"/>
      <c r="MR439" s="202"/>
      <c r="MS439" s="202"/>
      <c r="MT439" s="202"/>
      <c r="MU439" s="202"/>
      <c r="MV439" s="202"/>
      <c r="MW439" s="202"/>
      <c r="MX439" s="202"/>
      <c r="MY439" s="202"/>
      <c r="MZ439" s="202"/>
      <c r="NA439" s="202"/>
      <c r="NB439" s="202"/>
      <c r="NC439" s="202"/>
      <c r="ND439" s="202"/>
      <c r="NE439" s="202"/>
      <c r="NF439" s="202"/>
      <c r="NG439" s="202"/>
      <c r="NH439" s="202"/>
      <c r="NI439" s="202"/>
      <c r="NJ439" s="202"/>
      <c r="NK439" s="202"/>
      <c r="NL439" s="202"/>
      <c r="NM439" s="202"/>
      <c r="NN439" s="202"/>
      <c r="NO439" s="202"/>
      <c r="NP439" s="202"/>
      <c r="NQ439" s="202"/>
      <c r="NR439" s="202"/>
      <c r="NS439" s="202"/>
      <c r="NT439" s="202"/>
      <c r="NU439" s="202"/>
      <c r="NV439" s="202"/>
      <c r="NW439" s="202"/>
      <c r="NX439" s="202"/>
      <c r="NY439" s="202"/>
      <c r="NZ439" s="202"/>
      <c r="OA439" s="202"/>
      <c r="OB439" s="202"/>
      <c r="OC439" s="202"/>
      <c r="OD439" s="202"/>
      <c r="OE439" s="202"/>
      <c r="OF439" s="202"/>
      <c r="OG439" s="202"/>
      <c r="OH439" s="202"/>
      <c r="OI439" s="202"/>
      <c r="OJ439" s="202"/>
      <c r="OK439" s="202"/>
      <c r="OL439" s="202"/>
      <c r="OM439" s="202"/>
      <c r="ON439" s="202"/>
      <c r="OO439" s="202"/>
      <c r="OP439" s="202"/>
      <c r="OQ439" s="202"/>
      <c r="OR439" s="202"/>
      <c r="OS439" s="202"/>
      <c r="OT439" s="202"/>
      <c r="OU439" s="202"/>
      <c r="OV439" s="202"/>
      <c r="OW439" s="202"/>
      <c r="OX439" s="202"/>
      <c r="OY439" s="202"/>
      <c r="OZ439" s="202"/>
      <c r="PA439" s="202"/>
      <c r="PB439" s="202"/>
      <c r="PC439" s="202"/>
      <c r="PD439" s="202"/>
      <c r="PE439" s="202"/>
      <c r="PF439" s="202"/>
      <c r="PG439" s="202"/>
      <c r="PH439" s="202"/>
      <c r="PI439" s="202"/>
      <c r="PJ439" s="202"/>
      <c r="PK439" s="202"/>
      <c r="PL439" s="202"/>
      <c r="PM439" s="202"/>
      <c r="PN439" s="202"/>
      <c r="PO439" s="202"/>
      <c r="PP439" s="202"/>
      <c r="PQ439" s="202"/>
      <c r="PR439" s="202"/>
      <c r="PS439" s="202"/>
      <c r="PT439" s="202"/>
      <c r="PU439" s="202"/>
      <c r="PV439" s="202"/>
      <c r="PW439" s="202"/>
      <c r="PX439" s="202"/>
      <c r="PY439" s="202"/>
      <c r="PZ439" s="202"/>
      <c r="QA439" s="202"/>
      <c r="QB439" s="202"/>
      <c r="QC439" s="202"/>
      <c r="QD439" s="202"/>
      <c r="QE439" s="202"/>
      <c r="QF439" s="202"/>
      <c r="QG439" s="202"/>
      <c r="QH439" s="202"/>
      <c r="QI439" s="202"/>
      <c r="QJ439" s="202"/>
      <c r="QK439" s="202"/>
      <c r="QL439" s="202"/>
      <c r="QM439" s="202"/>
      <c r="QN439" s="202"/>
      <c r="QO439" s="202"/>
      <c r="QP439" s="202"/>
      <c r="QQ439" s="202"/>
      <c r="QR439" s="202"/>
      <c r="QS439" s="202"/>
      <c r="QT439" s="202"/>
      <c r="QU439" s="202"/>
      <c r="QV439" s="202"/>
      <c r="QW439" s="202"/>
      <c r="QX439" s="202"/>
      <c r="QY439" s="202"/>
      <c r="QZ439" s="202"/>
      <c r="RA439" s="202"/>
      <c r="RB439" s="202"/>
      <c r="RC439" s="202"/>
      <c r="RD439" s="202"/>
      <c r="RE439" s="202"/>
      <c r="RF439" s="202"/>
      <c r="RG439" s="202"/>
      <c r="RH439" s="202"/>
      <c r="RI439" s="202"/>
      <c r="RJ439" s="202"/>
      <c r="RK439" s="202"/>
      <c r="RL439" s="202"/>
      <c r="RM439" s="202"/>
      <c r="RN439" s="202"/>
      <c r="RO439" s="202"/>
      <c r="RP439" s="202"/>
      <c r="RQ439" s="202"/>
      <c r="RR439" s="202"/>
      <c r="RS439" s="202"/>
      <c r="RT439" s="202"/>
      <c r="RU439" s="202"/>
      <c r="RV439" s="202"/>
      <c r="RW439" s="202"/>
      <c r="RX439" s="202"/>
      <c r="RY439" s="202"/>
      <c r="RZ439" s="202"/>
      <c r="SA439" s="202"/>
      <c r="SB439" s="202"/>
      <c r="SC439" s="202"/>
      <c r="SD439" s="202"/>
      <c r="SE439" s="202"/>
      <c r="SF439" s="202"/>
      <c r="SG439" s="202"/>
      <c r="SH439" s="202"/>
      <c r="SI439" s="202"/>
      <c r="SJ439" s="202"/>
      <c r="SK439" s="202"/>
      <c r="SL439" s="202"/>
      <c r="SM439" s="202"/>
      <c r="SN439" s="202"/>
      <c r="SO439" s="202"/>
      <c r="SP439" s="202"/>
      <c r="SQ439" s="202"/>
      <c r="SR439" s="202"/>
      <c r="SS439" s="202"/>
      <c r="ST439" s="202"/>
      <c r="SU439" s="202"/>
      <c r="SV439" s="202"/>
      <c r="SW439" s="202"/>
      <c r="SX439" s="202"/>
      <c r="SY439" s="202"/>
      <c r="SZ439" s="202"/>
      <c r="TA439" s="202"/>
      <c r="TB439" s="202"/>
      <c r="TC439" s="202"/>
      <c r="TD439" s="202"/>
      <c r="TE439" s="202"/>
      <c r="TF439" s="202"/>
      <c r="TG439" s="202"/>
      <c r="TH439" s="202"/>
      <c r="TI439" s="202"/>
      <c r="TJ439" s="202"/>
      <c r="TK439" s="202"/>
      <c r="TL439" s="202"/>
      <c r="TM439" s="202"/>
      <c r="TN439" s="202"/>
      <c r="TO439" s="202"/>
      <c r="TP439" s="202"/>
      <c r="TQ439" s="202"/>
      <c r="TR439" s="202"/>
      <c r="TS439" s="202"/>
      <c r="TT439" s="202"/>
      <c r="TU439" s="202"/>
      <c r="TV439" s="202"/>
      <c r="TW439" s="202"/>
      <c r="TX439" s="202"/>
      <c r="TY439" s="202"/>
      <c r="TZ439" s="202"/>
      <c r="UA439" s="202"/>
      <c r="UB439" s="202"/>
      <c r="UC439" s="202"/>
      <c r="UD439" s="202"/>
      <c r="UE439" s="202"/>
      <c r="UF439" s="202"/>
      <c r="UG439" s="202"/>
      <c r="UH439" s="202"/>
      <c r="UI439" s="202"/>
      <c r="UJ439" s="202"/>
      <c r="UK439" s="202"/>
      <c r="UL439" s="202"/>
      <c r="UM439" s="202"/>
      <c r="UN439" s="202"/>
      <c r="UO439" s="202"/>
      <c r="UP439" s="202"/>
      <c r="UQ439" s="202"/>
      <c r="UR439" s="202"/>
      <c r="US439" s="202"/>
      <c r="UT439" s="202"/>
      <c r="UU439" s="202"/>
      <c r="UV439" s="202"/>
      <c r="UW439" s="202"/>
      <c r="UX439" s="202"/>
      <c r="UY439" s="202"/>
      <c r="UZ439" s="202"/>
      <c r="VA439" s="202"/>
      <c r="VB439" s="202"/>
      <c r="VC439" s="202"/>
      <c r="VD439" s="202"/>
      <c r="VE439" s="202"/>
      <c r="VF439" s="202"/>
      <c r="VG439" s="202"/>
      <c r="VH439" s="202"/>
      <c r="VI439" s="202"/>
      <c r="VJ439" s="202"/>
      <c r="VK439" s="202"/>
      <c r="VL439" s="202"/>
      <c r="VM439" s="202"/>
      <c r="VN439" s="202"/>
      <c r="VO439" s="202"/>
      <c r="VP439" s="202"/>
      <c r="VQ439" s="202"/>
      <c r="VR439" s="202"/>
      <c r="VS439" s="202"/>
      <c r="VT439" s="202"/>
      <c r="VU439" s="202"/>
      <c r="VV439" s="202"/>
      <c r="VW439" s="202"/>
      <c r="VX439" s="202"/>
      <c r="VY439" s="202"/>
      <c r="VZ439" s="202"/>
      <c r="WA439" s="202"/>
      <c r="WB439" s="202"/>
      <c r="WC439" s="202"/>
      <c r="WD439" s="202"/>
      <c r="WE439" s="202"/>
      <c r="WF439" s="202"/>
      <c r="WG439" s="202"/>
      <c r="WH439" s="202"/>
      <c r="WI439" s="202"/>
      <c r="WJ439" s="202"/>
      <c r="WK439" s="202"/>
      <c r="WL439" s="202"/>
      <c r="WM439" s="202"/>
      <c r="WN439" s="202"/>
      <c r="WO439" s="202"/>
      <c r="WP439" s="202"/>
      <c r="WQ439" s="202"/>
      <c r="WR439" s="202"/>
      <c r="WS439" s="202"/>
      <c r="WT439" s="202"/>
      <c r="WU439" s="202"/>
      <c r="WV439" s="202"/>
      <c r="WW439" s="202"/>
      <c r="WX439" s="202"/>
      <c r="WY439" s="202"/>
      <c r="WZ439" s="202"/>
      <c r="XA439" s="202"/>
      <c r="XB439" s="202"/>
      <c r="XC439" s="202"/>
      <c r="XD439" s="202"/>
      <c r="XE439" s="202"/>
      <c r="XF439" s="202"/>
      <c r="XG439" s="202"/>
      <c r="XH439" s="202"/>
      <c r="XI439" s="202"/>
      <c r="XJ439" s="202"/>
      <c r="XK439" s="202"/>
      <c r="XL439" s="202"/>
      <c r="XM439" s="202"/>
      <c r="XN439" s="202"/>
      <c r="XO439" s="202"/>
      <c r="XP439" s="202"/>
      <c r="XQ439" s="202"/>
      <c r="XR439" s="202"/>
      <c r="XS439" s="202"/>
      <c r="XT439" s="202"/>
      <c r="XU439" s="202"/>
      <c r="XV439" s="202"/>
      <c r="XW439" s="202"/>
      <c r="XX439" s="202"/>
      <c r="XY439" s="202"/>
      <c r="XZ439" s="202"/>
      <c r="YA439" s="202"/>
      <c r="YB439" s="202"/>
      <c r="YC439" s="202"/>
      <c r="YD439" s="202"/>
      <c r="YE439" s="202"/>
      <c r="YF439" s="202"/>
      <c r="YG439" s="202"/>
      <c r="YH439" s="202"/>
      <c r="YI439" s="202"/>
      <c r="YJ439" s="202"/>
      <c r="YK439" s="202"/>
      <c r="YL439" s="202"/>
      <c r="YM439" s="202"/>
      <c r="YN439" s="202"/>
      <c r="YO439" s="202"/>
      <c r="YP439" s="202"/>
      <c r="YQ439" s="202"/>
      <c r="YR439" s="202"/>
      <c r="YS439" s="202"/>
      <c r="YT439" s="202"/>
      <c r="YU439" s="202"/>
      <c r="YV439" s="202"/>
      <c r="YW439" s="202"/>
      <c r="YX439" s="202"/>
      <c r="YY439" s="202"/>
      <c r="YZ439" s="202"/>
      <c r="ZA439" s="202"/>
      <c r="ZB439" s="202"/>
      <c r="ZC439" s="202"/>
      <c r="ZD439" s="202"/>
      <c r="ZE439" s="202"/>
      <c r="ZF439" s="202"/>
      <c r="ZG439" s="202"/>
      <c r="ZH439" s="202"/>
      <c r="ZI439" s="202"/>
      <c r="ZJ439" s="202"/>
      <c r="ZK439" s="202"/>
      <c r="ZL439" s="202"/>
      <c r="ZM439" s="202"/>
      <c r="ZN439" s="202"/>
      <c r="ZO439" s="202"/>
      <c r="ZP439" s="202"/>
      <c r="ZQ439" s="202"/>
      <c r="ZR439" s="202"/>
      <c r="ZS439" s="202"/>
      <c r="ZT439" s="202"/>
      <c r="ZU439" s="202"/>
      <c r="ZV439" s="202"/>
      <c r="ZW439" s="202"/>
      <c r="ZX439" s="202"/>
      <c r="ZY439" s="202"/>
      <c r="ZZ439" s="202"/>
      <c r="AAA439" s="202"/>
      <c r="AAB439" s="202"/>
      <c r="AAC439" s="202"/>
      <c r="AAD439" s="202"/>
      <c r="AAE439" s="202"/>
      <c r="AAF439" s="202"/>
      <c r="AAG439" s="202"/>
      <c r="AAH439" s="202"/>
      <c r="AAI439" s="202"/>
      <c r="AAJ439" s="202"/>
      <c r="AAK439" s="202"/>
      <c r="AAL439" s="202"/>
      <c r="AAM439" s="202"/>
      <c r="AAN439" s="202"/>
      <c r="AAO439" s="202"/>
      <c r="AAP439" s="202"/>
      <c r="AAQ439" s="202"/>
      <c r="AAR439" s="202"/>
      <c r="AAS439" s="202"/>
      <c r="AAT439" s="202"/>
      <c r="AAU439" s="202"/>
      <c r="AAV439" s="202"/>
      <c r="AAW439" s="202"/>
      <c r="AAX439" s="202"/>
      <c r="AAY439" s="202"/>
      <c r="AAZ439" s="202"/>
      <c r="ABA439" s="202"/>
      <c r="ABB439" s="202"/>
      <c r="ABC439" s="202"/>
      <c r="ABD439" s="202"/>
      <c r="ABE439" s="202"/>
      <c r="ABF439" s="202"/>
      <c r="ABG439" s="202"/>
      <c r="ABH439" s="202"/>
      <c r="ABI439" s="202"/>
      <c r="ABJ439" s="202"/>
      <c r="ABK439" s="202"/>
      <c r="ABL439" s="202"/>
      <c r="ABM439" s="202"/>
      <c r="ABN439" s="202"/>
      <c r="ABO439" s="202"/>
      <c r="ABP439" s="202"/>
      <c r="ABQ439" s="202"/>
      <c r="ABR439" s="202"/>
      <c r="ABS439" s="202"/>
      <c r="ABT439" s="202"/>
      <c r="ABU439" s="202"/>
      <c r="ABV439" s="202"/>
      <c r="ABW439" s="202"/>
      <c r="ABX439" s="202"/>
      <c r="ABY439" s="202"/>
      <c r="ABZ439" s="202"/>
      <c r="ACA439" s="202"/>
      <c r="ACB439" s="202"/>
      <c r="ACC439" s="202"/>
      <c r="ACD439" s="202"/>
      <c r="ACE439" s="202"/>
      <c r="ACF439" s="202"/>
      <c r="ACG439" s="202"/>
      <c r="ACH439" s="202"/>
      <c r="ACI439" s="202"/>
      <c r="ACJ439" s="202"/>
      <c r="ACK439" s="202"/>
      <c r="ACL439" s="202"/>
      <c r="ACM439" s="202"/>
      <c r="ACN439" s="202"/>
      <c r="ACO439" s="202"/>
      <c r="ACP439" s="202"/>
      <c r="ACQ439" s="202"/>
      <c r="ACR439" s="202"/>
      <c r="ACS439" s="202"/>
      <c r="ACT439" s="202"/>
      <c r="ACU439" s="202"/>
    </row>
    <row r="440" spans="1:1493" s="144" customFormat="1" ht="14.45" hidden="1" customHeight="1" x14ac:dyDescent="0.25">
      <c r="A440" s="99" t="s">
        <v>461</v>
      </c>
      <c r="B440" s="94" t="s">
        <v>1</v>
      </c>
      <c r="C440" s="91" t="s">
        <v>72</v>
      </c>
      <c r="D440" s="91" t="s">
        <v>32</v>
      </c>
      <c r="E440" s="241">
        <v>1248</v>
      </c>
      <c r="F440" s="237">
        <v>2.86</v>
      </c>
      <c r="G440" s="92">
        <f>Tabla1[[#This Row],[Precio U. Costo]]*1.05</f>
        <v>3.0030000000000001</v>
      </c>
      <c r="H440" s="92">
        <f>Tabla1[[#This Row],[Precio U. Costo]]*1.08</f>
        <v>3.0888</v>
      </c>
      <c r="I440" s="92">
        <f>Tabla1[[#This Row],[Precio U. Costo]]*1.1</f>
        <v>3.1459999999999999</v>
      </c>
      <c r="J440" s="92">
        <f>Tabla1[[#This Row],[Precio U. Costo]]*1.15</f>
        <v>3.2889999999999997</v>
      </c>
      <c r="K440" s="92">
        <f>Tabla1[[#This Row],[Precio U. Costo]]*1.2</f>
        <v>3.4319999999999999</v>
      </c>
      <c r="L440" s="92">
        <f>Tabla1[[#This Row],[Precio U. Costo]]*1.25</f>
        <v>3.5749999999999997</v>
      </c>
      <c r="M440" s="92">
        <f>Tabla1[[#This Row],[Precio U. Costo]]*1.3</f>
        <v>3.718</v>
      </c>
      <c r="N440" s="92">
        <f>Tabla1[[#This Row],[Precio U. Costo]]*1.35</f>
        <v>3.8610000000000002</v>
      </c>
      <c r="O440" s="92">
        <f>Tabla1[[#This Row],[Precio U. Costo]]*1.4</f>
        <v>4.0039999999999996</v>
      </c>
      <c r="P440" s="92">
        <f>Tabla1[[#This Row],[Precio U. Costo]]*1.45</f>
        <v>4.1469999999999994</v>
      </c>
      <c r="Q440" s="92">
        <f>Tabla1[[#This Row],[Precio U. Costo]]*1.5</f>
        <v>4.29</v>
      </c>
      <c r="R440" s="100" t="e">
        <f>VLOOKUP(Tabla1[[#This Row],[Item]],Tabla13[],6,)</f>
        <v>#N/A</v>
      </c>
      <c r="S440" s="93" t="e">
        <f>Tabla1[[#This Row],[Cantidad en Existencia registradas]]-Tabla1[[#This Row],[Cantidad vendida
dd/mm/aaaa]]</f>
        <v>#N/A</v>
      </c>
      <c r="T440" s="93" t="e">
        <f>Tabla1[[#This Row],[Cantidad vendida
dd/mm/aaaa]]+#REF!</f>
        <v>#N/A</v>
      </c>
      <c r="U440" s="93" t="e">
        <f>Tabla1[[#This Row],[Existencia
dd/mm/aaaa2]]+#REF!</f>
        <v>#N/A</v>
      </c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201"/>
      <c r="AF440" s="201"/>
      <c r="AG440" s="201"/>
      <c r="AH440" s="201"/>
      <c r="AI440" s="201"/>
      <c r="AJ440" s="201"/>
      <c r="AK440" s="201"/>
      <c r="AL440" s="201"/>
      <c r="AM440" s="201"/>
      <c r="AN440" s="201"/>
      <c r="AO440" s="201"/>
      <c r="AP440" s="201"/>
      <c r="AQ440" s="201"/>
      <c r="AR440" s="201"/>
      <c r="AS440" s="201"/>
      <c r="AT440" s="201"/>
      <c r="AU440" s="201"/>
      <c r="AV440" s="201"/>
      <c r="AW440" s="201"/>
      <c r="AX440" s="201"/>
      <c r="AY440" s="201"/>
      <c r="AZ440" s="201"/>
      <c r="BA440" s="201"/>
      <c r="BB440" s="201"/>
      <c r="BC440" s="201"/>
      <c r="BD440" s="201"/>
      <c r="BE440" s="201"/>
      <c r="BF440" s="201"/>
      <c r="BG440" s="201"/>
      <c r="BH440" s="201"/>
      <c r="BI440" s="201"/>
      <c r="BJ440" s="201"/>
      <c r="BK440" s="201"/>
      <c r="BL440" s="201"/>
      <c r="BM440" s="201"/>
      <c r="BN440" s="201"/>
      <c r="BO440" s="201"/>
      <c r="BP440" s="201"/>
      <c r="BQ440" s="201"/>
      <c r="BR440" s="201"/>
      <c r="BS440" s="201"/>
      <c r="BT440" s="201"/>
      <c r="BU440" s="201"/>
      <c r="BV440" s="201"/>
      <c r="BW440" s="201"/>
      <c r="BX440" s="201"/>
      <c r="BY440" s="201"/>
      <c r="BZ440" s="201"/>
      <c r="CA440" s="201"/>
      <c r="CB440" s="201"/>
      <c r="CC440" s="201"/>
      <c r="CD440" s="201"/>
      <c r="CE440" s="201"/>
      <c r="CF440" s="201"/>
      <c r="CG440" s="201"/>
      <c r="CH440" s="201"/>
      <c r="CI440" s="201"/>
      <c r="CJ440" s="201"/>
      <c r="CK440" s="201"/>
      <c r="CL440" s="201"/>
      <c r="CM440" s="201"/>
      <c r="CN440" s="201"/>
      <c r="CO440" s="201"/>
      <c r="CP440" s="201"/>
      <c r="CQ440" s="201"/>
      <c r="CR440" s="201"/>
      <c r="CS440" s="201"/>
      <c r="CT440" s="201"/>
      <c r="CU440" s="201"/>
      <c r="CV440" s="201"/>
      <c r="CW440" s="201"/>
      <c r="CX440" s="201"/>
      <c r="CY440" s="201"/>
      <c r="CZ440" s="201"/>
      <c r="DA440" s="201"/>
      <c r="DB440" s="201"/>
      <c r="DC440" s="201"/>
      <c r="DD440" s="201"/>
      <c r="DE440" s="201"/>
      <c r="DF440" s="201"/>
      <c r="DG440" s="201"/>
      <c r="DH440" s="201"/>
      <c r="DI440" s="201"/>
      <c r="DJ440" s="201"/>
      <c r="DK440" s="201"/>
      <c r="DL440" s="201"/>
      <c r="DM440" s="201"/>
      <c r="DN440" s="201"/>
      <c r="DO440" s="201"/>
      <c r="DP440" s="201"/>
      <c r="DQ440" s="201"/>
      <c r="DR440" s="201"/>
      <c r="DS440" s="201"/>
      <c r="DT440" s="201"/>
      <c r="DU440" s="201"/>
      <c r="DV440" s="201"/>
      <c r="DW440" s="201"/>
      <c r="DX440" s="201"/>
      <c r="DY440" s="201"/>
      <c r="DZ440" s="201"/>
      <c r="EA440" s="201"/>
      <c r="EB440" s="201"/>
      <c r="EC440" s="201"/>
      <c r="ED440" s="201"/>
      <c r="EE440" s="201"/>
      <c r="EF440" s="201"/>
      <c r="EG440" s="201"/>
      <c r="EH440" s="201"/>
      <c r="EI440" s="201"/>
      <c r="EJ440" s="201"/>
      <c r="EK440" s="201"/>
      <c r="EL440" s="201"/>
      <c r="EM440" s="201"/>
      <c r="EN440" s="201"/>
      <c r="EO440" s="201"/>
      <c r="EP440" s="201"/>
      <c r="EQ440" s="201"/>
      <c r="ER440" s="201"/>
      <c r="ES440" s="201"/>
      <c r="ET440" s="201"/>
      <c r="EU440" s="201"/>
      <c r="EV440" s="201"/>
      <c r="EW440" s="201"/>
      <c r="EX440" s="201"/>
      <c r="EY440" s="201"/>
      <c r="EZ440" s="201"/>
      <c r="FA440" s="201"/>
      <c r="FB440" s="201"/>
      <c r="FC440" s="201"/>
      <c r="FD440" s="201"/>
      <c r="FE440" s="201"/>
      <c r="FF440" s="201"/>
      <c r="FG440" s="201"/>
      <c r="FH440" s="201"/>
      <c r="FI440" s="201"/>
      <c r="FJ440" s="201"/>
      <c r="FK440" s="201"/>
      <c r="FL440" s="201"/>
      <c r="FM440" s="201"/>
      <c r="FN440" s="201"/>
      <c r="FO440" s="201"/>
      <c r="FP440" s="201"/>
      <c r="FQ440" s="201"/>
      <c r="FR440" s="201"/>
      <c r="FS440" s="201"/>
      <c r="FT440" s="201"/>
      <c r="FU440" s="201"/>
      <c r="FV440" s="201"/>
      <c r="FW440" s="201"/>
      <c r="FX440" s="201"/>
      <c r="FY440" s="201"/>
      <c r="FZ440" s="201"/>
      <c r="GA440" s="201"/>
      <c r="GB440" s="201"/>
      <c r="GC440" s="201"/>
      <c r="GD440" s="201"/>
      <c r="GE440" s="201"/>
      <c r="GF440" s="201"/>
      <c r="GG440" s="201"/>
      <c r="GH440" s="201"/>
      <c r="GI440" s="201"/>
      <c r="GJ440" s="201"/>
      <c r="GK440" s="201"/>
      <c r="GL440" s="201"/>
      <c r="GM440" s="201"/>
      <c r="GN440" s="201"/>
      <c r="GO440" s="201"/>
      <c r="GP440" s="201"/>
      <c r="GQ440" s="201"/>
      <c r="GR440" s="201"/>
      <c r="GS440" s="201"/>
      <c r="GT440" s="201"/>
      <c r="GU440" s="201"/>
      <c r="GV440" s="201"/>
      <c r="GW440" s="201"/>
      <c r="GX440" s="201"/>
      <c r="GY440" s="201"/>
      <c r="GZ440" s="201"/>
      <c r="HA440" s="201"/>
      <c r="HB440" s="201"/>
      <c r="HC440" s="201"/>
      <c r="HD440" s="201"/>
      <c r="HE440" s="201"/>
      <c r="HF440" s="201"/>
      <c r="HG440" s="201"/>
      <c r="HH440" s="201"/>
      <c r="HI440" s="201"/>
      <c r="HJ440" s="201"/>
      <c r="HK440" s="201"/>
      <c r="HL440" s="201"/>
      <c r="HM440" s="201"/>
      <c r="HN440" s="201"/>
      <c r="HO440" s="201"/>
      <c r="HP440" s="201"/>
      <c r="HQ440" s="201"/>
      <c r="HR440" s="201"/>
      <c r="HS440" s="201"/>
      <c r="HT440" s="201"/>
      <c r="HU440" s="201"/>
      <c r="HV440" s="201"/>
      <c r="HW440" s="201"/>
      <c r="HX440" s="201"/>
      <c r="HY440" s="201"/>
      <c r="HZ440" s="201"/>
      <c r="IA440" s="201"/>
      <c r="IB440" s="201"/>
      <c r="IC440" s="201"/>
      <c r="ID440" s="201"/>
      <c r="IE440" s="201"/>
      <c r="IF440" s="201"/>
      <c r="IG440" s="201"/>
      <c r="IH440" s="201"/>
      <c r="II440" s="201"/>
      <c r="IJ440" s="201"/>
      <c r="IK440" s="201"/>
      <c r="IL440" s="201"/>
      <c r="IM440" s="201"/>
      <c r="IN440" s="201"/>
      <c r="IO440" s="201"/>
      <c r="IP440" s="201"/>
      <c r="IQ440" s="201"/>
      <c r="IR440" s="201"/>
      <c r="IS440" s="201"/>
      <c r="IT440" s="201"/>
      <c r="IU440" s="201"/>
      <c r="IV440" s="201"/>
      <c r="IW440" s="201"/>
      <c r="IX440" s="201"/>
      <c r="IY440" s="201"/>
      <c r="IZ440" s="201"/>
      <c r="JA440" s="201"/>
      <c r="JB440" s="201"/>
      <c r="JC440" s="201"/>
      <c r="JD440" s="201"/>
      <c r="JE440" s="201"/>
      <c r="JF440" s="201"/>
      <c r="JG440" s="201"/>
      <c r="JH440" s="201"/>
      <c r="JI440" s="201"/>
      <c r="JJ440" s="201"/>
      <c r="JK440" s="201"/>
      <c r="JL440" s="201"/>
      <c r="JM440" s="201"/>
      <c r="JN440" s="201"/>
      <c r="JO440" s="201"/>
      <c r="JP440" s="201"/>
      <c r="JQ440" s="201"/>
      <c r="JR440" s="201"/>
      <c r="JS440" s="201"/>
      <c r="JT440" s="201"/>
      <c r="JU440" s="201"/>
      <c r="JV440" s="201"/>
      <c r="JW440" s="201"/>
      <c r="JX440" s="201"/>
      <c r="JY440" s="201"/>
      <c r="JZ440" s="201"/>
      <c r="KA440" s="201"/>
      <c r="KB440" s="201"/>
      <c r="KC440" s="201"/>
      <c r="KD440" s="201"/>
      <c r="KE440" s="201"/>
      <c r="KF440" s="201"/>
      <c r="KG440" s="201"/>
      <c r="KH440" s="201"/>
      <c r="KI440" s="201"/>
      <c r="KJ440" s="201"/>
      <c r="KK440" s="201"/>
      <c r="KL440" s="201"/>
      <c r="KM440" s="201"/>
      <c r="KN440" s="201"/>
      <c r="KO440" s="201"/>
      <c r="KP440" s="201"/>
      <c r="KQ440" s="201"/>
      <c r="KR440" s="201"/>
      <c r="KS440" s="201"/>
      <c r="KT440" s="201"/>
      <c r="KU440" s="201"/>
      <c r="KV440" s="201"/>
      <c r="KW440" s="201"/>
      <c r="KX440" s="201"/>
      <c r="KY440" s="201"/>
      <c r="KZ440" s="201"/>
      <c r="LA440" s="201"/>
      <c r="LB440" s="201"/>
      <c r="LC440" s="201"/>
      <c r="LD440" s="201"/>
      <c r="LE440" s="201"/>
      <c r="LF440" s="201"/>
      <c r="LG440" s="201"/>
      <c r="LH440" s="201"/>
      <c r="LI440" s="201"/>
      <c r="LJ440" s="201"/>
      <c r="LK440" s="201"/>
      <c r="LL440" s="201"/>
      <c r="LM440" s="201"/>
      <c r="LN440" s="201"/>
      <c r="LO440" s="201"/>
      <c r="LP440" s="201"/>
      <c r="LQ440" s="201"/>
      <c r="LR440" s="201"/>
      <c r="LS440" s="201"/>
      <c r="LT440" s="201"/>
      <c r="LU440" s="201"/>
      <c r="LV440" s="201"/>
      <c r="LW440" s="201"/>
      <c r="LX440" s="201"/>
      <c r="LY440" s="201"/>
      <c r="LZ440" s="201"/>
      <c r="MA440" s="201"/>
      <c r="MB440" s="201"/>
      <c r="MC440" s="201"/>
      <c r="MD440" s="201"/>
      <c r="ME440" s="201"/>
      <c r="MF440" s="201"/>
      <c r="MG440" s="201"/>
      <c r="MH440" s="201"/>
      <c r="MI440" s="201"/>
      <c r="MJ440" s="201"/>
      <c r="MK440" s="201"/>
      <c r="ML440" s="201"/>
      <c r="MM440" s="201"/>
      <c r="MN440" s="201"/>
      <c r="MO440" s="201"/>
      <c r="MP440" s="201"/>
      <c r="MQ440" s="201"/>
      <c r="MR440" s="201"/>
      <c r="MS440" s="201"/>
      <c r="MT440" s="201"/>
      <c r="MU440" s="201"/>
      <c r="MV440" s="201"/>
      <c r="MW440" s="201"/>
      <c r="MX440" s="201"/>
      <c r="MY440" s="201"/>
      <c r="MZ440" s="201"/>
      <c r="NA440" s="201"/>
      <c r="NB440" s="201"/>
      <c r="NC440" s="201"/>
      <c r="ND440" s="201"/>
      <c r="NE440" s="201"/>
      <c r="NF440" s="201"/>
      <c r="NG440" s="201"/>
      <c r="NH440" s="201"/>
      <c r="NI440" s="201"/>
      <c r="NJ440" s="201"/>
      <c r="NK440" s="201"/>
      <c r="NL440" s="201"/>
      <c r="NM440" s="201"/>
      <c r="NN440" s="201"/>
      <c r="NO440" s="201"/>
      <c r="NP440" s="201"/>
      <c r="NQ440" s="201"/>
      <c r="NR440" s="201"/>
      <c r="NS440" s="201"/>
      <c r="NT440" s="201"/>
      <c r="NU440" s="201"/>
      <c r="NV440" s="201"/>
      <c r="NW440" s="201"/>
      <c r="NX440" s="201"/>
      <c r="NY440" s="201"/>
      <c r="NZ440" s="201"/>
      <c r="OA440" s="201"/>
      <c r="OB440" s="201"/>
      <c r="OC440" s="201"/>
      <c r="OD440" s="201"/>
      <c r="OE440" s="201"/>
      <c r="OF440" s="201"/>
      <c r="OG440" s="201"/>
      <c r="OH440" s="201"/>
      <c r="OI440" s="201"/>
      <c r="OJ440" s="201"/>
      <c r="OK440" s="201"/>
      <c r="OL440" s="201"/>
      <c r="OM440" s="201"/>
      <c r="ON440" s="201"/>
      <c r="OO440" s="201"/>
      <c r="OP440" s="201"/>
      <c r="OQ440" s="201"/>
      <c r="OR440" s="201"/>
      <c r="OS440" s="201"/>
      <c r="OT440" s="201"/>
      <c r="OU440" s="201"/>
      <c r="OV440" s="201"/>
      <c r="OW440" s="201"/>
      <c r="OX440" s="201"/>
      <c r="OY440" s="201"/>
      <c r="OZ440" s="201"/>
      <c r="PA440" s="201"/>
      <c r="PB440" s="201"/>
      <c r="PC440" s="201"/>
      <c r="PD440" s="201"/>
      <c r="PE440" s="201"/>
      <c r="PF440" s="201"/>
      <c r="PG440" s="201"/>
      <c r="PH440" s="201"/>
      <c r="PI440" s="201"/>
      <c r="PJ440" s="201"/>
      <c r="PK440" s="201"/>
      <c r="PL440" s="201"/>
      <c r="PM440" s="201"/>
      <c r="PN440" s="201"/>
      <c r="PO440" s="201"/>
      <c r="PP440" s="201"/>
      <c r="PQ440" s="201"/>
      <c r="PR440" s="201"/>
      <c r="PS440" s="201"/>
      <c r="PT440" s="201"/>
      <c r="PU440" s="201"/>
      <c r="PV440" s="201"/>
      <c r="PW440" s="201"/>
      <c r="PX440" s="201"/>
      <c r="PY440" s="201"/>
      <c r="PZ440" s="201"/>
      <c r="QA440" s="201"/>
      <c r="QB440" s="201"/>
      <c r="QC440" s="201"/>
      <c r="QD440" s="201"/>
      <c r="QE440" s="201"/>
      <c r="QF440" s="201"/>
      <c r="QG440" s="201"/>
      <c r="QH440" s="201"/>
      <c r="QI440" s="201"/>
      <c r="QJ440" s="201"/>
      <c r="QK440" s="201"/>
      <c r="QL440" s="201"/>
      <c r="QM440" s="201"/>
      <c r="QN440" s="201"/>
      <c r="QO440" s="201"/>
      <c r="QP440" s="201"/>
      <c r="QQ440" s="201"/>
      <c r="QR440" s="201"/>
      <c r="QS440" s="201"/>
      <c r="QT440" s="201"/>
      <c r="QU440" s="201"/>
      <c r="QV440" s="201"/>
      <c r="QW440" s="201"/>
      <c r="QX440" s="201"/>
      <c r="QY440" s="201"/>
      <c r="QZ440" s="201"/>
      <c r="RA440" s="201"/>
      <c r="RB440" s="201"/>
      <c r="RC440" s="201"/>
      <c r="RD440" s="201"/>
      <c r="RE440" s="201"/>
      <c r="RF440" s="201"/>
      <c r="RG440" s="201"/>
      <c r="RH440" s="201"/>
      <c r="RI440" s="201"/>
      <c r="RJ440" s="201"/>
      <c r="RK440" s="201"/>
      <c r="RL440" s="201"/>
      <c r="RM440" s="201"/>
      <c r="RN440" s="201"/>
      <c r="RO440" s="201"/>
      <c r="RP440" s="201"/>
      <c r="RQ440" s="201"/>
      <c r="RR440" s="201"/>
      <c r="RS440" s="201"/>
      <c r="RT440" s="201"/>
      <c r="RU440" s="201"/>
      <c r="RV440" s="201"/>
      <c r="RW440" s="201"/>
      <c r="RX440" s="201"/>
      <c r="RY440" s="201"/>
      <c r="RZ440" s="201"/>
      <c r="SA440" s="201"/>
      <c r="SB440" s="201"/>
      <c r="SC440" s="201"/>
      <c r="SD440" s="201"/>
      <c r="SE440" s="201"/>
      <c r="SF440" s="201"/>
      <c r="SG440" s="201"/>
      <c r="SH440" s="201"/>
      <c r="SI440" s="201"/>
      <c r="SJ440" s="201"/>
      <c r="SK440" s="201"/>
      <c r="SL440" s="201"/>
      <c r="SM440" s="201"/>
      <c r="SN440" s="201"/>
      <c r="SO440" s="201"/>
      <c r="SP440" s="201"/>
      <c r="SQ440" s="201"/>
      <c r="SR440" s="201"/>
      <c r="SS440" s="201"/>
      <c r="ST440" s="201"/>
      <c r="SU440" s="201"/>
      <c r="SV440" s="201"/>
      <c r="SW440" s="201"/>
      <c r="SX440" s="201"/>
      <c r="SY440" s="201"/>
      <c r="SZ440" s="201"/>
      <c r="TA440" s="201"/>
      <c r="TB440" s="201"/>
      <c r="TC440" s="201"/>
      <c r="TD440" s="201"/>
      <c r="TE440" s="201"/>
      <c r="TF440" s="201"/>
      <c r="TG440" s="201"/>
      <c r="TH440" s="201"/>
      <c r="TI440" s="201"/>
      <c r="TJ440" s="201"/>
      <c r="TK440" s="201"/>
      <c r="TL440" s="201"/>
      <c r="TM440" s="201"/>
      <c r="TN440" s="201"/>
      <c r="TO440" s="201"/>
      <c r="TP440" s="201"/>
      <c r="TQ440" s="201"/>
      <c r="TR440" s="201"/>
      <c r="TS440" s="201"/>
      <c r="TT440" s="201"/>
      <c r="TU440" s="201"/>
      <c r="TV440" s="201"/>
      <c r="TW440" s="201"/>
      <c r="TX440" s="201"/>
      <c r="TY440" s="201"/>
      <c r="TZ440" s="201"/>
      <c r="UA440" s="201"/>
      <c r="UB440" s="201"/>
      <c r="UC440" s="201"/>
      <c r="UD440" s="201"/>
      <c r="UE440" s="201"/>
      <c r="UF440" s="201"/>
      <c r="UG440" s="201"/>
      <c r="UH440" s="201"/>
      <c r="UI440" s="201"/>
      <c r="UJ440" s="201"/>
      <c r="UK440" s="201"/>
      <c r="UL440" s="201"/>
      <c r="UM440" s="201"/>
      <c r="UN440" s="201"/>
      <c r="UO440" s="201"/>
      <c r="UP440" s="201"/>
      <c r="UQ440" s="201"/>
      <c r="UR440" s="201"/>
      <c r="US440" s="201"/>
      <c r="UT440" s="201"/>
      <c r="UU440" s="201"/>
      <c r="UV440" s="201"/>
      <c r="UW440" s="201"/>
      <c r="UX440" s="201"/>
      <c r="UY440" s="201"/>
      <c r="UZ440" s="201"/>
      <c r="VA440" s="201"/>
      <c r="VB440" s="201"/>
      <c r="VC440" s="201"/>
      <c r="VD440" s="201"/>
      <c r="VE440" s="201"/>
      <c r="VF440" s="201"/>
      <c r="VG440" s="201"/>
      <c r="VH440" s="201"/>
      <c r="VI440" s="201"/>
      <c r="VJ440" s="201"/>
      <c r="VK440" s="201"/>
      <c r="VL440" s="201"/>
      <c r="VM440" s="201"/>
      <c r="VN440" s="201"/>
      <c r="VO440" s="201"/>
      <c r="VP440" s="201"/>
      <c r="VQ440" s="201"/>
      <c r="VR440" s="201"/>
      <c r="VS440" s="201"/>
      <c r="VT440" s="201"/>
      <c r="VU440" s="201"/>
      <c r="VV440" s="201"/>
      <c r="VW440" s="201"/>
      <c r="VX440" s="201"/>
      <c r="VY440" s="201"/>
      <c r="VZ440" s="201"/>
      <c r="WA440" s="201"/>
      <c r="WB440" s="201"/>
      <c r="WC440" s="201"/>
      <c r="WD440" s="201"/>
      <c r="WE440" s="201"/>
      <c r="WF440" s="201"/>
      <c r="WG440" s="201"/>
      <c r="WH440" s="201"/>
      <c r="WI440" s="201"/>
      <c r="WJ440" s="201"/>
      <c r="WK440" s="201"/>
      <c r="WL440" s="201"/>
      <c r="WM440" s="201"/>
      <c r="WN440" s="201"/>
      <c r="WO440" s="201"/>
      <c r="WP440" s="201"/>
      <c r="WQ440" s="201"/>
      <c r="WR440" s="201"/>
      <c r="WS440" s="201"/>
      <c r="WT440" s="201"/>
      <c r="WU440" s="201"/>
      <c r="WV440" s="201"/>
      <c r="WW440" s="201"/>
      <c r="WX440" s="201"/>
      <c r="WY440" s="201"/>
      <c r="WZ440" s="201"/>
      <c r="XA440" s="201"/>
      <c r="XB440" s="201"/>
      <c r="XC440" s="201"/>
      <c r="XD440" s="201"/>
      <c r="XE440" s="201"/>
      <c r="XF440" s="201"/>
      <c r="XG440" s="201"/>
      <c r="XH440" s="201"/>
      <c r="XI440" s="201"/>
      <c r="XJ440" s="201"/>
      <c r="XK440" s="201"/>
      <c r="XL440" s="201"/>
      <c r="XM440" s="201"/>
      <c r="XN440" s="201"/>
      <c r="XO440" s="201"/>
      <c r="XP440" s="201"/>
      <c r="XQ440" s="201"/>
      <c r="XR440" s="201"/>
      <c r="XS440" s="201"/>
      <c r="XT440" s="201"/>
      <c r="XU440" s="201"/>
      <c r="XV440" s="201"/>
      <c r="XW440" s="201"/>
      <c r="XX440" s="201"/>
      <c r="XY440" s="201"/>
      <c r="XZ440" s="201"/>
      <c r="YA440" s="201"/>
      <c r="YB440" s="201"/>
      <c r="YC440" s="201"/>
      <c r="YD440" s="201"/>
      <c r="YE440" s="201"/>
      <c r="YF440" s="201"/>
      <c r="YG440" s="201"/>
      <c r="YH440" s="201"/>
      <c r="YI440" s="201"/>
      <c r="YJ440" s="201"/>
      <c r="YK440" s="201"/>
      <c r="YL440" s="201"/>
      <c r="YM440" s="201"/>
      <c r="YN440" s="201"/>
      <c r="YO440" s="201"/>
      <c r="YP440" s="201"/>
      <c r="YQ440" s="201"/>
      <c r="YR440" s="201"/>
      <c r="YS440" s="201"/>
      <c r="YT440" s="201"/>
      <c r="YU440" s="201"/>
      <c r="YV440" s="201"/>
      <c r="YW440" s="201"/>
      <c r="YX440" s="201"/>
      <c r="YY440" s="201"/>
      <c r="YZ440" s="201"/>
      <c r="ZA440" s="201"/>
      <c r="ZB440" s="201"/>
      <c r="ZC440" s="201"/>
      <c r="ZD440" s="201"/>
      <c r="ZE440" s="201"/>
      <c r="ZF440" s="201"/>
      <c r="ZG440" s="201"/>
      <c r="ZH440" s="201"/>
      <c r="ZI440" s="201"/>
      <c r="ZJ440" s="201"/>
      <c r="ZK440" s="201"/>
      <c r="ZL440" s="201"/>
      <c r="ZM440" s="201"/>
      <c r="ZN440" s="201"/>
      <c r="ZO440" s="201"/>
      <c r="ZP440" s="201"/>
      <c r="ZQ440" s="201"/>
      <c r="ZR440" s="201"/>
      <c r="ZS440" s="201"/>
      <c r="ZT440" s="201"/>
      <c r="ZU440" s="201"/>
      <c r="ZV440" s="201"/>
      <c r="ZW440" s="201"/>
      <c r="ZX440" s="201"/>
      <c r="ZY440" s="201"/>
      <c r="ZZ440" s="201"/>
      <c r="AAA440" s="201"/>
      <c r="AAB440" s="201"/>
      <c r="AAC440" s="201"/>
      <c r="AAD440" s="201"/>
      <c r="AAE440" s="201"/>
      <c r="AAF440" s="201"/>
      <c r="AAG440" s="201"/>
      <c r="AAH440" s="201"/>
      <c r="AAI440" s="201"/>
      <c r="AAJ440" s="201"/>
      <c r="AAK440" s="201"/>
      <c r="AAL440" s="201"/>
      <c r="AAM440" s="201"/>
      <c r="AAN440" s="201"/>
      <c r="AAO440" s="201"/>
      <c r="AAP440" s="201"/>
      <c r="AAQ440" s="201"/>
      <c r="AAR440" s="201"/>
      <c r="AAS440" s="201"/>
      <c r="AAT440" s="201"/>
      <c r="AAU440" s="201"/>
      <c r="AAV440" s="201"/>
      <c r="AAW440" s="201"/>
      <c r="AAX440" s="201"/>
      <c r="AAY440" s="201"/>
      <c r="AAZ440" s="201"/>
      <c r="ABA440" s="201"/>
      <c r="ABB440" s="201"/>
      <c r="ABC440" s="201"/>
      <c r="ABD440" s="201"/>
      <c r="ABE440" s="201"/>
      <c r="ABF440" s="201"/>
      <c r="ABG440" s="201"/>
      <c r="ABH440" s="201"/>
      <c r="ABI440" s="201"/>
      <c r="ABJ440" s="201"/>
      <c r="ABK440" s="201"/>
      <c r="ABL440" s="201"/>
      <c r="ABM440" s="201"/>
      <c r="ABN440" s="201"/>
      <c r="ABO440" s="201"/>
      <c r="ABP440" s="201"/>
      <c r="ABQ440" s="201"/>
      <c r="ABR440" s="201"/>
      <c r="ABS440" s="201"/>
      <c r="ABT440" s="201"/>
      <c r="ABU440" s="201"/>
      <c r="ABV440" s="201"/>
      <c r="ABW440" s="201"/>
      <c r="ABX440" s="201"/>
      <c r="ABY440" s="201"/>
      <c r="ABZ440" s="201"/>
      <c r="ACA440" s="201"/>
      <c r="ACB440" s="201"/>
      <c r="ACC440" s="201"/>
      <c r="ACD440" s="201"/>
      <c r="ACE440" s="201"/>
      <c r="ACF440" s="201"/>
      <c r="ACG440" s="201"/>
      <c r="ACH440" s="201"/>
      <c r="ACI440" s="201"/>
      <c r="ACJ440" s="201"/>
      <c r="ACK440" s="201"/>
      <c r="ACL440" s="201"/>
      <c r="ACM440" s="201"/>
      <c r="ACN440" s="201"/>
      <c r="ACO440" s="201"/>
      <c r="ACP440" s="201"/>
      <c r="ACQ440" s="201"/>
      <c r="ACR440" s="201"/>
      <c r="ACS440" s="201"/>
      <c r="ACT440" s="201"/>
      <c r="ACU440" s="201"/>
    </row>
    <row r="441" spans="1:1493" s="142" customFormat="1" ht="14.45" hidden="1" customHeight="1" x14ac:dyDescent="0.25">
      <c r="A441" s="99" t="s">
        <v>460</v>
      </c>
      <c r="B441" s="94" t="s">
        <v>1</v>
      </c>
      <c r="C441" s="94" t="s">
        <v>66</v>
      </c>
      <c r="D441" s="91" t="s">
        <v>32</v>
      </c>
      <c r="E441" s="241">
        <v>0</v>
      </c>
      <c r="F441" s="231">
        <v>32.93</v>
      </c>
      <c r="G441" s="92">
        <f>Tabla1[[#This Row],[Precio U. Costo]]*1.05</f>
        <v>34.576500000000003</v>
      </c>
      <c r="H441" s="92">
        <f>Tabla1[[#This Row],[Precio U. Costo]]*1.08</f>
        <v>35.564399999999999</v>
      </c>
      <c r="I441" s="92">
        <f>Tabla1[[#This Row],[Precio U. Costo]]*1.1</f>
        <v>36.223000000000006</v>
      </c>
      <c r="J441" s="92">
        <f>Tabla1[[#This Row],[Precio U. Costo]]*1.15</f>
        <v>37.869499999999995</v>
      </c>
      <c r="K441" s="92">
        <f>Tabla1[[#This Row],[Precio U. Costo]]*1.2</f>
        <v>39.515999999999998</v>
      </c>
      <c r="L441" s="92">
        <f>Tabla1[[#This Row],[Precio U. Costo]]*1.25</f>
        <v>41.162500000000001</v>
      </c>
      <c r="M441" s="92">
        <f>Tabla1[[#This Row],[Precio U. Costo]]*1.3</f>
        <v>42.809000000000005</v>
      </c>
      <c r="N441" s="92">
        <f>Tabla1[[#This Row],[Precio U. Costo]]*1.35</f>
        <v>44.455500000000001</v>
      </c>
      <c r="O441" s="92">
        <f>Tabla1[[#This Row],[Precio U. Costo]]*1.4</f>
        <v>46.101999999999997</v>
      </c>
      <c r="P441" s="92">
        <f>Tabla1[[#This Row],[Precio U. Costo]]*1.45</f>
        <v>47.7485</v>
      </c>
      <c r="Q441" s="92">
        <f>Tabla1[[#This Row],[Precio U. Costo]]*1.5</f>
        <v>49.394999999999996</v>
      </c>
      <c r="R441" s="100" t="e">
        <f>VLOOKUP(Tabla1[[#This Row],[Item]],Tabla13[],6,)</f>
        <v>#N/A</v>
      </c>
      <c r="S441" s="93" t="e">
        <f>Tabla1[[#This Row],[Cantidad en Existencia registradas]]-Tabla1[[#This Row],[Cantidad vendida
dd/mm/aaaa]]</f>
        <v>#N/A</v>
      </c>
      <c r="T441" s="93" t="e">
        <f>Tabla1[[#This Row],[Cantidad vendida
dd/mm/aaaa]]+#REF!</f>
        <v>#N/A</v>
      </c>
      <c r="U441" s="93" t="e">
        <f>Tabla1[[#This Row],[Existencia
dd/mm/aaaa2]]+#REF!</f>
        <v>#N/A</v>
      </c>
      <c r="V441" s="202"/>
      <c r="W441" s="202"/>
      <c r="X441" s="202"/>
      <c r="Y441" s="202"/>
      <c r="Z441" s="202"/>
      <c r="AA441" s="202"/>
      <c r="AB441" s="202"/>
      <c r="AC441" s="202"/>
      <c r="AD441" s="202"/>
      <c r="AE441" s="202"/>
      <c r="AF441" s="202"/>
      <c r="AG441" s="202"/>
      <c r="AH441" s="202"/>
      <c r="AI441" s="202"/>
      <c r="AJ441" s="202"/>
      <c r="AK441" s="202"/>
      <c r="AL441" s="202"/>
      <c r="AM441" s="202"/>
      <c r="AN441" s="202"/>
      <c r="AO441" s="202"/>
      <c r="AP441" s="202"/>
      <c r="AQ441" s="202"/>
      <c r="AR441" s="202"/>
      <c r="AS441" s="202"/>
      <c r="AT441" s="202"/>
      <c r="AU441" s="202"/>
      <c r="AV441" s="202"/>
      <c r="AW441" s="202"/>
      <c r="AX441" s="202"/>
      <c r="AY441" s="202"/>
      <c r="AZ441" s="202"/>
      <c r="BA441" s="202"/>
      <c r="BB441" s="202"/>
      <c r="BC441" s="202"/>
      <c r="BD441" s="202"/>
      <c r="BE441" s="202"/>
      <c r="BF441" s="202"/>
      <c r="BG441" s="202"/>
      <c r="BH441" s="202"/>
      <c r="BI441" s="202"/>
      <c r="BJ441" s="202"/>
      <c r="BK441" s="202"/>
      <c r="BL441" s="202"/>
      <c r="BM441" s="202"/>
      <c r="BN441" s="202"/>
      <c r="BO441" s="202"/>
      <c r="BP441" s="202"/>
      <c r="BQ441" s="202"/>
      <c r="BR441" s="202"/>
      <c r="BS441" s="202"/>
      <c r="BT441" s="202"/>
      <c r="BU441" s="202"/>
      <c r="BV441" s="202"/>
      <c r="BW441" s="202"/>
      <c r="BX441" s="202"/>
      <c r="BY441" s="202"/>
      <c r="BZ441" s="202"/>
      <c r="CA441" s="202"/>
      <c r="CB441" s="202"/>
      <c r="CC441" s="202"/>
      <c r="CD441" s="202"/>
      <c r="CE441" s="202"/>
      <c r="CF441" s="202"/>
      <c r="CG441" s="202"/>
      <c r="CH441" s="202"/>
      <c r="CI441" s="202"/>
      <c r="CJ441" s="202"/>
      <c r="CK441" s="202"/>
      <c r="CL441" s="202"/>
      <c r="CM441" s="202"/>
      <c r="CN441" s="202"/>
      <c r="CO441" s="202"/>
      <c r="CP441" s="202"/>
      <c r="CQ441" s="202"/>
      <c r="CR441" s="202"/>
      <c r="CS441" s="202"/>
      <c r="CT441" s="202"/>
      <c r="CU441" s="202"/>
      <c r="CV441" s="202"/>
      <c r="CW441" s="202"/>
      <c r="CX441" s="202"/>
      <c r="CY441" s="202"/>
      <c r="CZ441" s="202"/>
      <c r="DA441" s="202"/>
      <c r="DB441" s="202"/>
      <c r="DC441" s="202"/>
      <c r="DD441" s="202"/>
      <c r="DE441" s="202"/>
      <c r="DF441" s="202"/>
      <c r="DG441" s="202"/>
      <c r="DH441" s="202"/>
      <c r="DI441" s="202"/>
      <c r="DJ441" s="202"/>
      <c r="DK441" s="202"/>
      <c r="DL441" s="202"/>
      <c r="DM441" s="202"/>
      <c r="DN441" s="202"/>
      <c r="DO441" s="202"/>
      <c r="DP441" s="202"/>
      <c r="DQ441" s="202"/>
      <c r="DR441" s="202"/>
      <c r="DS441" s="202"/>
      <c r="DT441" s="202"/>
      <c r="DU441" s="202"/>
      <c r="DV441" s="202"/>
      <c r="DW441" s="202"/>
      <c r="DX441" s="202"/>
      <c r="DY441" s="202"/>
      <c r="DZ441" s="202"/>
      <c r="EA441" s="202"/>
      <c r="EB441" s="202"/>
      <c r="EC441" s="202"/>
      <c r="ED441" s="202"/>
      <c r="EE441" s="202"/>
      <c r="EF441" s="202"/>
      <c r="EG441" s="202"/>
      <c r="EH441" s="202"/>
      <c r="EI441" s="202"/>
      <c r="EJ441" s="202"/>
      <c r="EK441" s="202"/>
      <c r="EL441" s="202"/>
      <c r="EM441" s="202"/>
      <c r="EN441" s="202"/>
      <c r="EO441" s="202"/>
      <c r="EP441" s="202"/>
      <c r="EQ441" s="202"/>
      <c r="ER441" s="202"/>
      <c r="ES441" s="202"/>
      <c r="ET441" s="202"/>
      <c r="EU441" s="202"/>
      <c r="EV441" s="202"/>
      <c r="EW441" s="202"/>
      <c r="EX441" s="202"/>
      <c r="EY441" s="202"/>
      <c r="EZ441" s="202"/>
      <c r="FA441" s="202"/>
      <c r="FB441" s="202"/>
      <c r="FC441" s="202"/>
      <c r="FD441" s="202"/>
      <c r="FE441" s="202"/>
      <c r="FF441" s="202"/>
      <c r="FG441" s="202"/>
      <c r="FH441" s="202"/>
      <c r="FI441" s="202"/>
      <c r="FJ441" s="202"/>
      <c r="FK441" s="202"/>
      <c r="FL441" s="202"/>
      <c r="FM441" s="202"/>
      <c r="FN441" s="202"/>
      <c r="FO441" s="202"/>
      <c r="FP441" s="202"/>
      <c r="FQ441" s="202"/>
      <c r="FR441" s="202"/>
      <c r="FS441" s="202"/>
      <c r="FT441" s="202"/>
      <c r="FU441" s="202"/>
      <c r="FV441" s="202"/>
      <c r="FW441" s="202"/>
      <c r="FX441" s="202"/>
      <c r="FY441" s="202"/>
      <c r="FZ441" s="202"/>
      <c r="GA441" s="202"/>
      <c r="GB441" s="202"/>
      <c r="GC441" s="202"/>
      <c r="GD441" s="202"/>
      <c r="GE441" s="202"/>
      <c r="GF441" s="202"/>
      <c r="GG441" s="202"/>
      <c r="GH441" s="202"/>
      <c r="GI441" s="202"/>
      <c r="GJ441" s="202"/>
      <c r="GK441" s="202"/>
      <c r="GL441" s="202"/>
      <c r="GM441" s="202"/>
      <c r="GN441" s="202"/>
      <c r="GO441" s="202"/>
      <c r="GP441" s="202"/>
      <c r="GQ441" s="202"/>
      <c r="GR441" s="202"/>
      <c r="GS441" s="202"/>
      <c r="GT441" s="202"/>
      <c r="GU441" s="202"/>
      <c r="GV441" s="202"/>
      <c r="GW441" s="202"/>
      <c r="GX441" s="202"/>
      <c r="GY441" s="202"/>
      <c r="GZ441" s="202"/>
      <c r="HA441" s="202"/>
      <c r="HB441" s="202"/>
      <c r="HC441" s="202"/>
      <c r="HD441" s="202"/>
      <c r="HE441" s="202"/>
      <c r="HF441" s="202"/>
      <c r="HG441" s="202"/>
      <c r="HH441" s="202"/>
      <c r="HI441" s="202"/>
      <c r="HJ441" s="202"/>
      <c r="HK441" s="202"/>
      <c r="HL441" s="202"/>
      <c r="HM441" s="202"/>
      <c r="HN441" s="202"/>
      <c r="HO441" s="202"/>
      <c r="HP441" s="202"/>
      <c r="HQ441" s="202"/>
      <c r="HR441" s="202"/>
      <c r="HS441" s="202"/>
      <c r="HT441" s="202"/>
      <c r="HU441" s="202"/>
      <c r="HV441" s="202"/>
      <c r="HW441" s="202"/>
      <c r="HX441" s="202"/>
      <c r="HY441" s="202"/>
      <c r="HZ441" s="202"/>
      <c r="IA441" s="202"/>
      <c r="IB441" s="202"/>
      <c r="IC441" s="202"/>
      <c r="ID441" s="202"/>
      <c r="IE441" s="202"/>
      <c r="IF441" s="202"/>
      <c r="IG441" s="202"/>
      <c r="IH441" s="202"/>
      <c r="II441" s="202"/>
      <c r="IJ441" s="202"/>
      <c r="IK441" s="202"/>
      <c r="IL441" s="202"/>
      <c r="IM441" s="202"/>
      <c r="IN441" s="202"/>
      <c r="IO441" s="202"/>
      <c r="IP441" s="202"/>
      <c r="IQ441" s="202"/>
      <c r="IR441" s="202"/>
      <c r="IS441" s="202"/>
      <c r="IT441" s="202"/>
      <c r="IU441" s="202"/>
      <c r="IV441" s="202"/>
      <c r="IW441" s="202"/>
      <c r="IX441" s="202"/>
      <c r="IY441" s="202"/>
      <c r="IZ441" s="202"/>
      <c r="JA441" s="202"/>
      <c r="JB441" s="202"/>
      <c r="JC441" s="202"/>
      <c r="JD441" s="202"/>
      <c r="JE441" s="202"/>
      <c r="JF441" s="202"/>
      <c r="JG441" s="202"/>
      <c r="JH441" s="202"/>
      <c r="JI441" s="202"/>
      <c r="JJ441" s="202"/>
      <c r="JK441" s="202"/>
      <c r="JL441" s="202"/>
      <c r="JM441" s="202"/>
      <c r="JN441" s="202"/>
      <c r="JO441" s="202"/>
      <c r="JP441" s="202"/>
      <c r="JQ441" s="202"/>
      <c r="JR441" s="202"/>
      <c r="JS441" s="202"/>
      <c r="JT441" s="202"/>
      <c r="JU441" s="202"/>
      <c r="JV441" s="202"/>
      <c r="JW441" s="202"/>
      <c r="JX441" s="202"/>
      <c r="JY441" s="202"/>
      <c r="JZ441" s="202"/>
      <c r="KA441" s="202"/>
      <c r="KB441" s="202"/>
      <c r="KC441" s="202"/>
      <c r="KD441" s="202"/>
      <c r="KE441" s="202"/>
      <c r="KF441" s="202"/>
      <c r="KG441" s="202"/>
      <c r="KH441" s="202"/>
      <c r="KI441" s="202"/>
      <c r="KJ441" s="202"/>
      <c r="KK441" s="202"/>
      <c r="KL441" s="202"/>
      <c r="KM441" s="202"/>
      <c r="KN441" s="202"/>
      <c r="KO441" s="202"/>
      <c r="KP441" s="202"/>
      <c r="KQ441" s="202"/>
      <c r="KR441" s="202"/>
      <c r="KS441" s="202"/>
      <c r="KT441" s="202"/>
      <c r="KU441" s="202"/>
      <c r="KV441" s="202"/>
      <c r="KW441" s="202"/>
      <c r="KX441" s="202"/>
      <c r="KY441" s="202"/>
      <c r="KZ441" s="202"/>
      <c r="LA441" s="202"/>
      <c r="LB441" s="202"/>
      <c r="LC441" s="202"/>
      <c r="LD441" s="202"/>
      <c r="LE441" s="202"/>
      <c r="LF441" s="202"/>
      <c r="LG441" s="202"/>
      <c r="LH441" s="202"/>
      <c r="LI441" s="202"/>
      <c r="LJ441" s="202"/>
      <c r="LK441" s="202"/>
      <c r="LL441" s="202"/>
      <c r="LM441" s="202"/>
      <c r="LN441" s="202"/>
      <c r="LO441" s="202"/>
      <c r="LP441" s="202"/>
      <c r="LQ441" s="202"/>
      <c r="LR441" s="202"/>
      <c r="LS441" s="202"/>
      <c r="LT441" s="202"/>
      <c r="LU441" s="202"/>
      <c r="LV441" s="202"/>
      <c r="LW441" s="202"/>
      <c r="LX441" s="202"/>
      <c r="LY441" s="202"/>
      <c r="LZ441" s="202"/>
      <c r="MA441" s="202"/>
      <c r="MB441" s="202"/>
      <c r="MC441" s="202"/>
      <c r="MD441" s="202"/>
      <c r="ME441" s="202"/>
      <c r="MF441" s="202"/>
      <c r="MG441" s="202"/>
      <c r="MH441" s="202"/>
      <c r="MI441" s="202"/>
      <c r="MJ441" s="202"/>
      <c r="MK441" s="202"/>
      <c r="ML441" s="202"/>
      <c r="MM441" s="202"/>
      <c r="MN441" s="202"/>
      <c r="MO441" s="202"/>
      <c r="MP441" s="202"/>
      <c r="MQ441" s="202"/>
      <c r="MR441" s="202"/>
      <c r="MS441" s="202"/>
      <c r="MT441" s="202"/>
      <c r="MU441" s="202"/>
      <c r="MV441" s="202"/>
      <c r="MW441" s="202"/>
      <c r="MX441" s="202"/>
      <c r="MY441" s="202"/>
      <c r="MZ441" s="202"/>
      <c r="NA441" s="202"/>
      <c r="NB441" s="202"/>
      <c r="NC441" s="202"/>
      <c r="ND441" s="202"/>
      <c r="NE441" s="202"/>
      <c r="NF441" s="202"/>
      <c r="NG441" s="202"/>
      <c r="NH441" s="202"/>
      <c r="NI441" s="202"/>
      <c r="NJ441" s="202"/>
      <c r="NK441" s="202"/>
      <c r="NL441" s="202"/>
      <c r="NM441" s="202"/>
      <c r="NN441" s="202"/>
      <c r="NO441" s="202"/>
      <c r="NP441" s="202"/>
      <c r="NQ441" s="202"/>
      <c r="NR441" s="202"/>
      <c r="NS441" s="202"/>
      <c r="NT441" s="202"/>
      <c r="NU441" s="202"/>
      <c r="NV441" s="202"/>
      <c r="NW441" s="202"/>
      <c r="NX441" s="202"/>
      <c r="NY441" s="202"/>
      <c r="NZ441" s="202"/>
      <c r="OA441" s="202"/>
      <c r="OB441" s="202"/>
      <c r="OC441" s="202"/>
      <c r="OD441" s="202"/>
      <c r="OE441" s="202"/>
      <c r="OF441" s="202"/>
      <c r="OG441" s="202"/>
      <c r="OH441" s="202"/>
      <c r="OI441" s="202"/>
      <c r="OJ441" s="202"/>
      <c r="OK441" s="202"/>
      <c r="OL441" s="202"/>
      <c r="OM441" s="202"/>
      <c r="ON441" s="202"/>
      <c r="OO441" s="202"/>
      <c r="OP441" s="202"/>
      <c r="OQ441" s="202"/>
      <c r="OR441" s="202"/>
      <c r="OS441" s="202"/>
      <c r="OT441" s="202"/>
      <c r="OU441" s="202"/>
      <c r="OV441" s="202"/>
      <c r="OW441" s="202"/>
      <c r="OX441" s="202"/>
      <c r="OY441" s="202"/>
      <c r="OZ441" s="202"/>
      <c r="PA441" s="202"/>
      <c r="PB441" s="202"/>
      <c r="PC441" s="202"/>
      <c r="PD441" s="202"/>
      <c r="PE441" s="202"/>
      <c r="PF441" s="202"/>
      <c r="PG441" s="202"/>
      <c r="PH441" s="202"/>
      <c r="PI441" s="202"/>
      <c r="PJ441" s="202"/>
      <c r="PK441" s="202"/>
      <c r="PL441" s="202"/>
      <c r="PM441" s="202"/>
      <c r="PN441" s="202"/>
      <c r="PO441" s="202"/>
      <c r="PP441" s="202"/>
      <c r="PQ441" s="202"/>
      <c r="PR441" s="202"/>
      <c r="PS441" s="202"/>
      <c r="PT441" s="202"/>
      <c r="PU441" s="202"/>
      <c r="PV441" s="202"/>
      <c r="PW441" s="202"/>
      <c r="PX441" s="202"/>
      <c r="PY441" s="202"/>
      <c r="PZ441" s="202"/>
      <c r="QA441" s="202"/>
      <c r="QB441" s="202"/>
      <c r="QC441" s="202"/>
      <c r="QD441" s="202"/>
      <c r="QE441" s="202"/>
      <c r="QF441" s="202"/>
      <c r="QG441" s="202"/>
      <c r="QH441" s="202"/>
      <c r="QI441" s="202"/>
      <c r="QJ441" s="202"/>
      <c r="QK441" s="202"/>
      <c r="QL441" s="202"/>
      <c r="QM441" s="202"/>
      <c r="QN441" s="202"/>
      <c r="QO441" s="202"/>
      <c r="QP441" s="202"/>
      <c r="QQ441" s="202"/>
      <c r="QR441" s="202"/>
      <c r="QS441" s="202"/>
      <c r="QT441" s="202"/>
      <c r="QU441" s="202"/>
      <c r="QV441" s="202"/>
      <c r="QW441" s="202"/>
      <c r="QX441" s="202"/>
      <c r="QY441" s="202"/>
      <c r="QZ441" s="202"/>
      <c r="RA441" s="202"/>
      <c r="RB441" s="202"/>
      <c r="RC441" s="202"/>
      <c r="RD441" s="202"/>
      <c r="RE441" s="202"/>
      <c r="RF441" s="202"/>
      <c r="RG441" s="202"/>
      <c r="RH441" s="202"/>
      <c r="RI441" s="202"/>
      <c r="RJ441" s="202"/>
      <c r="RK441" s="202"/>
      <c r="RL441" s="202"/>
      <c r="RM441" s="202"/>
      <c r="RN441" s="202"/>
      <c r="RO441" s="202"/>
      <c r="RP441" s="202"/>
      <c r="RQ441" s="202"/>
      <c r="RR441" s="202"/>
      <c r="RS441" s="202"/>
      <c r="RT441" s="202"/>
      <c r="RU441" s="202"/>
      <c r="RV441" s="202"/>
      <c r="RW441" s="202"/>
      <c r="RX441" s="202"/>
      <c r="RY441" s="202"/>
      <c r="RZ441" s="202"/>
      <c r="SA441" s="202"/>
      <c r="SB441" s="202"/>
      <c r="SC441" s="202"/>
      <c r="SD441" s="202"/>
      <c r="SE441" s="202"/>
      <c r="SF441" s="202"/>
      <c r="SG441" s="202"/>
      <c r="SH441" s="202"/>
      <c r="SI441" s="202"/>
      <c r="SJ441" s="202"/>
      <c r="SK441" s="202"/>
      <c r="SL441" s="202"/>
      <c r="SM441" s="202"/>
      <c r="SN441" s="202"/>
      <c r="SO441" s="202"/>
      <c r="SP441" s="202"/>
      <c r="SQ441" s="202"/>
      <c r="SR441" s="202"/>
      <c r="SS441" s="202"/>
      <c r="ST441" s="202"/>
      <c r="SU441" s="202"/>
      <c r="SV441" s="202"/>
      <c r="SW441" s="202"/>
      <c r="SX441" s="202"/>
      <c r="SY441" s="202"/>
      <c r="SZ441" s="202"/>
      <c r="TA441" s="202"/>
      <c r="TB441" s="202"/>
      <c r="TC441" s="202"/>
      <c r="TD441" s="202"/>
      <c r="TE441" s="202"/>
      <c r="TF441" s="202"/>
      <c r="TG441" s="202"/>
      <c r="TH441" s="202"/>
      <c r="TI441" s="202"/>
      <c r="TJ441" s="202"/>
      <c r="TK441" s="202"/>
      <c r="TL441" s="202"/>
      <c r="TM441" s="202"/>
      <c r="TN441" s="202"/>
      <c r="TO441" s="202"/>
      <c r="TP441" s="202"/>
      <c r="TQ441" s="202"/>
      <c r="TR441" s="202"/>
      <c r="TS441" s="202"/>
      <c r="TT441" s="202"/>
      <c r="TU441" s="202"/>
      <c r="TV441" s="202"/>
      <c r="TW441" s="202"/>
      <c r="TX441" s="202"/>
      <c r="TY441" s="202"/>
      <c r="TZ441" s="202"/>
      <c r="UA441" s="202"/>
      <c r="UB441" s="202"/>
      <c r="UC441" s="202"/>
      <c r="UD441" s="202"/>
      <c r="UE441" s="202"/>
      <c r="UF441" s="202"/>
      <c r="UG441" s="202"/>
      <c r="UH441" s="202"/>
      <c r="UI441" s="202"/>
      <c r="UJ441" s="202"/>
      <c r="UK441" s="202"/>
      <c r="UL441" s="202"/>
      <c r="UM441" s="202"/>
      <c r="UN441" s="202"/>
      <c r="UO441" s="202"/>
      <c r="UP441" s="202"/>
      <c r="UQ441" s="202"/>
      <c r="UR441" s="202"/>
      <c r="US441" s="202"/>
      <c r="UT441" s="202"/>
      <c r="UU441" s="202"/>
      <c r="UV441" s="202"/>
      <c r="UW441" s="202"/>
      <c r="UX441" s="202"/>
      <c r="UY441" s="202"/>
      <c r="UZ441" s="202"/>
      <c r="VA441" s="202"/>
      <c r="VB441" s="202"/>
      <c r="VC441" s="202"/>
      <c r="VD441" s="202"/>
      <c r="VE441" s="202"/>
      <c r="VF441" s="202"/>
      <c r="VG441" s="202"/>
      <c r="VH441" s="202"/>
      <c r="VI441" s="202"/>
      <c r="VJ441" s="202"/>
      <c r="VK441" s="202"/>
      <c r="VL441" s="202"/>
      <c r="VM441" s="202"/>
      <c r="VN441" s="202"/>
      <c r="VO441" s="202"/>
      <c r="VP441" s="202"/>
      <c r="VQ441" s="202"/>
      <c r="VR441" s="202"/>
      <c r="VS441" s="202"/>
      <c r="VT441" s="202"/>
      <c r="VU441" s="202"/>
      <c r="VV441" s="202"/>
      <c r="VW441" s="202"/>
      <c r="VX441" s="202"/>
      <c r="VY441" s="202"/>
      <c r="VZ441" s="202"/>
      <c r="WA441" s="202"/>
      <c r="WB441" s="202"/>
      <c r="WC441" s="202"/>
      <c r="WD441" s="202"/>
      <c r="WE441" s="202"/>
      <c r="WF441" s="202"/>
      <c r="WG441" s="202"/>
      <c r="WH441" s="202"/>
      <c r="WI441" s="202"/>
      <c r="WJ441" s="202"/>
      <c r="WK441" s="202"/>
      <c r="WL441" s="202"/>
      <c r="WM441" s="202"/>
      <c r="WN441" s="202"/>
      <c r="WO441" s="202"/>
      <c r="WP441" s="202"/>
      <c r="WQ441" s="202"/>
      <c r="WR441" s="202"/>
      <c r="WS441" s="202"/>
      <c r="WT441" s="202"/>
      <c r="WU441" s="202"/>
      <c r="WV441" s="202"/>
      <c r="WW441" s="202"/>
      <c r="WX441" s="202"/>
      <c r="WY441" s="202"/>
      <c r="WZ441" s="202"/>
      <c r="XA441" s="202"/>
      <c r="XB441" s="202"/>
      <c r="XC441" s="202"/>
      <c r="XD441" s="202"/>
      <c r="XE441" s="202"/>
      <c r="XF441" s="202"/>
      <c r="XG441" s="202"/>
      <c r="XH441" s="202"/>
      <c r="XI441" s="202"/>
      <c r="XJ441" s="202"/>
      <c r="XK441" s="202"/>
      <c r="XL441" s="202"/>
      <c r="XM441" s="202"/>
      <c r="XN441" s="202"/>
      <c r="XO441" s="202"/>
      <c r="XP441" s="202"/>
      <c r="XQ441" s="202"/>
      <c r="XR441" s="202"/>
      <c r="XS441" s="202"/>
      <c r="XT441" s="202"/>
      <c r="XU441" s="202"/>
      <c r="XV441" s="202"/>
      <c r="XW441" s="202"/>
      <c r="XX441" s="202"/>
      <c r="XY441" s="202"/>
      <c r="XZ441" s="202"/>
      <c r="YA441" s="202"/>
      <c r="YB441" s="202"/>
      <c r="YC441" s="202"/>
      <c r="YD441" s="202"/>
      <c r="YE441" s="202"/>
      <c r="YF441" s="202"/>
      <c r="YG441" s="202"/>
      <c r="YH441" s="202"/>
      <c r="YI441" s="202"/>
      <c r="YJ441" s="202"/>
      <c r="YK441" s="202"/>
      <c r="YL441" s="202"/>
      <c r="YM441" s="202"/>
      <c r="YN441" s="202"/>
      <c r="YO441" s="202"/>
      <c r="YP441" s="202"/>
      <c r="YQ441" s="202"/>
      <c r="YR441" s="202"/>
      <c r="YS441" s="202"/>
      <c r="YT441" s="202"/>
      <c r="YU441" s="202"/>
      <c r="YV441" s="202"/>
      <c r="YW441" s="202"/>
      <c r="YX441" s="202"/>
      <c r="YY441" s="202"/>
      <c r="YZ441" s="202"/>
      <c r="ZA441" s="202"/>
      <c r="ZB441" s="202"/>
      <c r="ZC441" s="202"/>
      <c r="ZD441" s="202"/>
      <c r="ZE441" s="202"/>
      <c r="ZF441" s="202"/>
      <c r="ZG441" s="202"/>
      <c r="ZH441" s="202"/>
      <c r="ZI441" s="202"/>
      <c r="ZJ441" s="202"/>
      <c r="ZK441" s="202"/>
      <c r="ZL441" s="202"/>
      <c r="ZM441" s="202"/>
      <c r="ZN441" s="202"/>
      <c r="ZO441" s="202"/>
      <c r="ZP441" s="202"/>
      <c r="ZQ441" s="202"/>
      <c r="ZR441" s="202"/>
      <c r="ZS441" s="202"/>
      <c r="ZT441" s="202"/>
      <c r="ZU441" s="202"/>
      <c r="ZV441" s="202"/>
      <c r="ZW441" s="202"/>
      <c r="ZX441" s="202"/>
      <c r="ZY441" s="202"/>
      <c r="ZZ441" s="202"/>
      <c r="AAA441" s="202"/>
      <c r="AAB441" s="202"/>
      <c r="AAC441" s="202"/>
      <c r="AAD441" s="202"/>
      <c r="AAE441" s="202"/>
      <c r="AAF441" s="202"/>
      <c r="AAG441" s="202"/>
      <c r="AAH441" s="202"/>
      <c r="AAI441" s="202"/>
      <c r="AAJ441" s="202"/>
      <c r="AAK441" s="202"/>
      <c r="AAL441" s="202"/>
      <c r="AAM441" s="202"/>
      <c r="AAN441" s="202"/>
      <c r="AAO441" s="202"/>
      <c r="AAP441" s="202"/>
      <c r="AAQ441" s="202"/>
      <c r="AAR441" s="202"/>
      <c r="AAS441" s="202"/>
      <c r="AAT441" s="202"/>
      <c r="AAU441" s="202"/>
      <c r="AAV441" s="202"/>
      <c r="AAW441" s="202"/>
      <c r="AAX441" s="202"/>
      <c r="AAY441" s="202"/>
      <c r="AAZ441" s="202"/>
      <c r="ABA441" s="202"/>
      <c r="ABB441" s="202"/>
      <c r="ABC441" s="202"/>
      <c r="ABD441" s="202"/>
      <c r="ABE441" s="202"/>
      <c r="ABF441" s="202"/>
      <c r="ABG441" s="202"/>
      <c r="ABH441" s="202"/>
      <c r="ABI441" s="202"/>
      <c r="ABJ441" s="202"/>
      <c r="ABK441" s="202"/>
      <c r="ABL441" s="202"/>
      <c r="ABM441" s="202"/>
      <c r="ABN441" s="202"/>
      <c r="ABO441" s="202"/>
      <c r="ABP441" s="202"/>
      <c r="ABQ441" s="202"/>
      <c r="ABR441" s="202"/>
      <c r="ABS441" s="202"/>
      <c r="ABT441" s="202"/>
      <c r="ABU441" s="202"/>
      <c r="ABV441" s="202"/>
      <c r="ABW441" s="202"/>
      <c r="ABX441" s="202"/>
      <c r="ABY441" s="202"/>
      <c r="ABZ441" s="202"/>
      <c r="ACA441" s="202"/>
      <c r="ACB441" s="202"/>
      <c r="ACC441" s="202"/>
      <c r="ACD441" s="202"/>
      <c r="ACE441" s="202"/>
      <c r="ACF441" s="202"/>
      <c r="ACG441" s="202"/>
      <c r="ACH441" s="202"/>
      <c r="ACI441" s="202"/>
      <c r="ACJ441" s="202"/>
      <c r="ACK441" s="202"/>
      <c r="ACL441" s="202"/>
      <c r="ACM441" s="202"/>
      <c r="ACN441" s="202"/>
      <c r="ACO441" s="202"/>
      <c r="ACP441" s="202"/>
      <c r="ACQ441" s="202"/>
      <c r="ACR441" s="202"/>
      <c r="ACS441" s="202"/>
      <c r="ACT441" s="202"/>
      <c r="ACU441" s="202"/>
    </row>
    <row r="442" spans="1:1493" s="144" customFormat="1" ht="14.45" hidden="1" customHeight="1" x14ac:dyDescent="0.25">
      <c r="A442" s="99" t="s">
        <v>459</v>
      </c>
      <c r="B442" s="94"/>
      <c r="C442" s="94" t="s">
        <v>276</v>
      </c>
      <c r="D442" s="91" t="s">
        <v>32</v>
      </c>
      <c r="E442" s="241">
        <v>109</v>
      </c>
      <c r="F442" s="231">
        <v>15</v>
      </c>
      <c r="G442" s="92">
        <f>Tabla1[[#This Row],[Precio U. Costo]]*1.05</f>
        <v>15.75</v>
      </c>
      <c r="H442" s="92">
        <f>Tabla1[[#This Row],[Precio U. Costo]]*1.08</f>
        <v>16.200000000000003</v>
      </c>
      <c r="I442" s="92">
        <f>Tabla1[[#This Row],[Precio U. Costo]]*1.1</f>
        <v>16.5</v>
      </c>
      <c r="J442" s="92">
        <f>Tabla1[[#This Row],[Precio U. Costo]]*1.15</f>
        <v>17.25</v>
      </c>
      <c r="K442" s="92">
        <f>Tabla1[[#This Row],[Precio U. Costo]]*1.2</f>
        <v>18</v>
      </c>
      <c r="L442" s="92">
        <f>Tabla1[[#This Row],[Precio U. Costo]]*1.25</f>
        <v>18.75</v>
      </c>
      <c r="M442" s="92">
        <f>Tabla1[[#This Row],[Precio U. Costo]]*1.3</f>
        <v>19.5</v>
      </c>
      <c r="N442" s="92">
        <f>Tabla1[[#This Row],[Precio U. Costo]]*1.35</f>
        <v>20.25</v>
      </c>
      <c r="O442" s="92">
        <f>Tabla1[[#This Row],[Precio U. Costo]]*1.4</f>
        <v>21</v>
      </c>
      <c r="P442" s="92">
        <f>Tabla1[[#This Row],[Precio U. Costo]]*1.45</f>
        <v>21.75</v>
      </c>
      <c r="Q442" s="92">
        <f>Tabla1[[#This Row],[Precio U. Costo]]*1.5</f>
        <v>22.5</v>
      </c>
      <c r="R442" s="100" t="e">
        <f>VLOOKUP(Tabla1[[#This Row],[Item]],Tabla13[],6,)</f>
        <v>#N/A</v>
      </c>
      <c r="S442" s="93" t="e">
        <f>Tabla1[[#This Row],[Cantidad en Existencia registradas]]-Tabla1[[#This Row],[Cantidad vendida
dd/mm/aaaa]]</f>
        <v>#N/A</v>
      </c>
      <c r="T442" s="93" t="e">
        <f>Tabla1[[#This Row],[Cantidad vendida
dd/mm/aaaa]]+#REF!</f>
        <v>#N/A</v>
      </c>
      <c r="U442" s="93" t="e">
        <f>Tabla1[[#This Row],[Existencia
dd/mm/aaaa2]]+#REF!</f>
        <v>#N/A</v>
      </c>
      <c r="V442" s="201"/>
      <c r="W442" s="201"/>
      <c r="X442" s="201"/>
      <c r="Y442" s="201"/>
      <c r="Z442" s="201"/>
      <c r="AA442" s="201"/>
      <c r="AB442" s="201"/>
      <c r="AC442" s="201"/>
      <c r="AD442" s="201"/>
      <c r="AE442" s="201"/>
      <c r="AF442" s="201"/>
      <c r="AG442" s="201"/>
      <c r="AH442" s="201"/>
      <c r="AI442" s="201"/>
      <c r="AJ442" s="201"/>
      <c r="AK442" s="201"/>
      <c r="AL442" s="201"/>
      <c r="AM442" s="201"/>
      <c r="AN442" s="201"/>
      <c r="AO442" s="201"/>
      <c r="AP442" s="201"/>
      <c r="AQ442" s="201"/>
      <c r="AR442" s="201"/>
      <c r="AS442" s="201"/>
      <c r="AT442" s="201"/>
      <c r="AU442" s="201"/>
      <c r="AV442" s="201"/>
      <c r="AW442" s="201"/>
      <c r="AX442" s="201"/>
      <c r="AY442" s="201"/>
      <c r="AZ442" s="201"/>
      <c r="BA442" s="201"/>
      <c r="BB442" s="201"/>
      <c r="BC442" s="201"/>
      <c r="BD442" s="201"/>
      <c r="BE442" s="201"/>
      <c r="BF442" s="201"/>
      <c r="BG442" s="201"/>
      <c r="BH442" s="201"/>
      <c r="BI442" s="201"/>
      <c r="BJ442" s="201"/>
      <c r="BK442" s="201"/>
      <c r="BL442" s="201"/>
      <c r="BM442" s="201"/>
      <c r="BN442" s="201"/>
      <c r="BO442" s="201"/>
      <c r="BP442" s="201"/>
      <c r="BQ442" s="201"/>
      <c r="BR442" s="201"/>
      <c r="BS442" s="201"/>
      <c r="BT442" s="201"/>
      <c r="BU442" s="201"/>
      <c r="BV442" s="201"/>
      <c r="BW442" s="201"/>
      <c r="BX442" s="201"/>
      <c r="BY442" s="201"/>
      <c r="BZ442" s="201"/>
      <c r="CA442" s="201"/>
      <c r="CB442" s="201"/>
      <c r="CC442" s="201"/>
      <c r="CD442" s="201"/>
      <c r="CE442" s="201"/>
      <c r="CF442" s="201"/>
      <c r="CG442" s="201"/>
      <c r="CH442" s="201"/>
      <c r="CI442" s="201"/>
      <c r="CJ442" s="201"/>
      <c r="CK442" s="201"/>
      <c r="CL442" s="201"/>
      <c r="CM442" s="201"/>
      <c r="CN442" s="201"/>
      <c r="CO442" s="201"/>
      <c r="CP442" s="201"/>
      <c r="CQ442" s="201"/>
      <c r="CR442" s="201"/>
      <c r="CS442" s="201"/>
      <c r="CT442" s="201"/>
      <c r="CU442" s="201"/>
      <c r="CV442" s="201"/>
      <c r="CW442" s="201"/>
      <c r="CX442" s="201"/>
      <c r="CY442" s="201"/>
      <c r="CZ442" s="201"/>
      <c r="DA442" s="201"/>
      <c r="DB442" s="201"/>
      <c r="DC442" s="201"/>
      <c r="DD442" s="201"/>
      <c r="DE442" s="201"/>
      <c r="DF442" s="201"/>
      <c r="DG442" s="201"/>
      <c r="DH442" s="201"/>
      <c r="DI442" s="201"/>
      <c r="DJ442" s="201"/>
      <c r="DK442" s="201"/>
      <c r="DL442" s="201"/>
      <c r="DM442" s="201"/>
      <c r="DN442" s="201"/>
      <c r="DO442" s="201"/>
      <c r="DP442" s="201"/>
      <c r="DQ442" s="201"/>
      <c r="DR442" s="201"/>
      <c r="DS442" s="201"/>
      <c r="DT442" s="201"/>
      <c r="DU442" s="201"/>
      <c r="DV442" s="201"/>
      <c r="DW442" s="201"/>
      <c r="DX442" s="201"/>
      <c r="DY442" s="201"/>
      <c r="DZ442" s="201"/>
      <c r="EA442" s="201"/>
      <c r="EB442" s="201"/>
      <c r="EC442" s="201"/>
      <c r="ED442" s="201"/>
      <c r="EE442" s="201"/>
      <c r="EF442" s="201"/>
      <c r="EG442" s="201"/>
      <c r="EH442" s="201"/>
      <c r="EI442" s="201"/>
      <c r="EJ442" s="201"/>
      <c r="EK442" s="201"/>
      <c r="EL442" s="201"/>
      <c r="EM442" s="201"/>
      <c r="EN442" s="201"/>
      <c r="EO442" s="201"/>
      <c r="EP442" s="201"/>
      <c r="EQ442" s="201"/>
      <c r="ER442" s="201"/>
      <c r="ES442" s="201"/>
      <c r="ET442" s="201"/>
      <c r="EU442" s="201"/>
      <c r="EV442" s="201"/>
      <c r="EW442" s="201"/>
      <c r="EX442" s="201"/>
      <c r="EY442" s="201"/>
      <c r="EZ442" s="201"/>
      <c r="FA442" s="201"/>
      <c r="FB442" s="201"/>
      <c r="FC442" s="201"/>
      <c r="FD442" s="201"/>
      <c r="FE442" s="201"/>
      <c r="FF442" s="201"/>
      <c r="FG442" s="201"/>
      <c r="FH442" s="201"/>
      <c r="FI442" s="201"/>
      <c r="FJ442" s="201"/>
      <c r="FK442" s="201"/>
      <c r="FL442" s="201"/>
      <c r="FM442" s="201"/>
      <c r="FN442" s="201"/>
      <c r="FO442" s="201"/>
      <c r="FP442" s="201"/>
      <c r="FQ442" s="201"/>
      <c r="FR442" s="201"/>
      <c r="FS442" s="201"/>
      <c r="FT442" s="201"/>
      <c r="FU442" s="201"/>
      <c r="FV442" s="201"/>
      <c r="FW442" s="201"/>
      <c r="FX442" s="201"/>
      <c r="FY442" s="201"/>
      <c r="FZ442" s="201"/>
      <c r="GA442" s="201"/>
      <c r="GB442" s="201"/>
      <c r="GC442" s="201"/>
      <c r="GD442" s="201"/>
      <c r="GE442" s="201"/>
      <c r="GF442" s="201"/>
      <c r="GG442" s="201"/>
      <c r="GH442" s="201"/>
      <c r="GI442" s="201"/>
      <c r="GJ442" s="201"/>
      <c r="GK442" s="201"/>
      <c r="GL442" s="201"/>
      <c r="GM442" s="201"/>
      <c r="GN442" s="201"/>
      <c r="GO442" s="201"/>
      <c r="GP442" s="201"/>
      <c r="GQ442" s="201"/>
      <c r="GR442" s="201"/>
      <c r="GS442" s="201"/>
      <c r="GT442" s="201"/>
      <c r="GU442" s="201"/>
      <c r="GV442" s="201"/>
      <c r="GW442" s="201"/>
      <c r="GX442" s="201"/>
      <c r="GY442" s="201"/>
      <c r="GZ442" s="201"/>
      <c r="HA442" s="201"/>
      <c r="HB442" s="201"/>
      <c r="HC442" s="201"/>
      <c r="HD442" s="201"/>
      <c r="HE442" s="201"/>
      <c r="HF442" s="201"/>
      <c r="HG442" s="201"/>
      <c r="HH442" s="201"/>
      <c r="HI442" s="201"/>
      <c r="HJ442" s="201"/>
      <c r="HK442" s="201"/>
      <c r="HL442" s="201"/>
      <c r="HM442" s="201"/>
      <c r="HN442" s="201"/>
      <c r="HO442" s="201"/>
      <c r="HP442" s="201"/>
      <c r="HQ442" s="201"/>
      <c r="HR442" s="201"/>
      <c r="HS442" s="201"/>
      <c r="HT442" s="201"/>
      <c r="HU442" s="201"/>
      <c r="HV442" s="201"/>
      <c r="HW442" s="201"/>
      <c r="HX442" s="201"/>
      <c r="HY442" s="201"/>
      <c r="HZ442" s="201"/>
      <c r="IA442" s="201"/>
      <c r="IB442" s="201"/>
      <c r="IC442" s="201"/>
      <c r="ID442" s="201"/>
      <c r="IE442" s="201"/>
      <c r="IF442" s="201"/>
      <c r="IG442" s="201"/>
      <c r="IH442" s="201"/>
      <c r="II442" s="201"/>
      <c r="IJ442" s="201"/>
      <c r="IK442" s="201"/>
      <c r="IL442" s="201"/>
      <c r="IM442" s="201"/>
      <c r="IN442" s="201"/>
      <c r="IO442" s="201"/>
      <c r="IP442" s="201"/>
      <c r="IQ442" s="201"/>
      <c r="IR442" s="201"/>
      <c r="IS442" s="201"/>
      <c r="IT442" s="201"/>
      <c r="IU442" s="201"/>
      <c r="IV442" s="201"/>
      <c r="IW442" s="201"/>
      <c r="IX442" s="201"/>
      <c r="IY442" s="201"/>
      <c r="IZ442" s="201"/>
      <c r="JA442" s="201"/>
      <c r="JB442" s="201"/>
      <c r="JC442" s="201"/>
      <c r="JD442" s="201"/>
      <c r="JE442" s="201"/>
      <c r="JF442" s="201"/>
      <c r="JG442" s="201"/>
      <c r="JH442" s="201"/>
      <c r="JI442" s="201"/>
      <c r="JJ442" s="201"/>
      <c r="JK442" s="201"/>
      <c r="JL442" s="201"/>
      <c r="JM442" s="201"/>
      <c r="JN442" s="201"/>
      <c r="JO442" s="201"/>
      <c r="JP442" s="201"/>
      <c r="JQ442" s="201"/>
      <c r="JR442" s="201"/>
      <c r="JS442" s="201"/>
      <c r="JT442" s="201"/>
      <c r="JU442" s="201"/>
      <c r="JV442" s="201"/>
      <c r="JW442" s="201"/>
      <c r="JX442" s="201"/>
      <c r="JY442" s="201"/>
      <c r="JZ442" s="201"/>
      <c r="KA442" s="201"/>
      <c r="KB442" s="201"/>
      <c r="KC442" s="201"/>
      <c r="KD442" s="201"/>
      <c r="KE442" s="201"/>
      <c r="KF442" s="201"/>
      <c r="KG442" s="201"/>
      <c r="KH442" s="201"/>
      <c r="KI442" s="201"/>
      <c r="KJ442" s="201"/>
      <c r="KK442" s="201"/>
      <c r="KL442" s="201"/>
      <c r="KM442" s="201"/>
      <c r="KN442" s="201"/>
      <c r="KO442" s="201"/>
      <c r="KP442" s="201"/>
      <c r="KQ442" s="201"/>
      <c r="KR442" s="201"/>
      <c r="KS442" s="201"/>
      <c r="KT442" s="201"/>
      <c r="KU442" s="201"/>
      <c r="KV442" s="201"/>
      <c r="KW442" s="201"/>
      <c r="KX442" s="201"/>
      <c r="KY442" s="201"/>
      <c r="KZ442" s="201"/>
      <c r="LA442" s="201"/>
      <c r="LB442" s="201"/>
      <c r="LC442" s="201"/>
      <c r="LD442" s="201"/>
      <c r="LE442" s="201"/>
      <c r="LF442" s="201"/>
      <c r="LG442" s="201"/>
      <c r="LH442" s="201"/>
      <c r="LI442" s="201"/>
      <c r="LJ442" s="201"/>
      <c r="LK442" s="201"/>
      <c r="LL442" s="201"/>
      <c r="LM442" s="201"/>
      <c r="LN442" s="201"/>
      <c r="LO442" s="201"/>
      <c r="LP442" s="201"/>
      <c r="LQ442" s="201"/>
      <c r="LR442" s="201"/>
      <c r="LS442" s="201"/>
      <c r="LT442" s="201"/>
      <c r="LU442" s="201"/>
      <c r="LV442" s="201"/>
      <c r="LW442" s="201"/>
      <c r="LX442" s="201"/>
      <c r="LY442" s="201"/>
      <c r="LZ442" s="201"/>
      <c r="MA442" s="201"/>
      <c r="MB442" s="201"/>
      <c r="MC442" s="201"/>
      <c r="MD442" s="201"/>
      <c r="ME442" s="201"/>
      <c r="MF442" s="201"/>
      <c r="MG442" s="201"/>
      <c r="MH442" s="201"/>
      <c r="MI442" s="201"/>
      <c r="MJ442" s="201"/>
      <c r="MK442" s="201"/>
      <c r="ML442" s="201"/>
      <c r="MM442" s="201"/>
      <c r="MN442" s="201"/>
      <c r="MO442" s="201"/>
      <c r="MP442" s="201"/>
      <c r="MQ442" s="201"/>
      <c r="MR442" s="201"/>
      <c r="MS442" s="201"/>
      <c r="MT442" s="201"/>
      <c r="MU442" s="201"/>
      <c r="MV442" s="201"/>
      <c r="MW442" s="201"/>
      <c r="MX442" s="201"/>
      <c r="MY442" s="201"/>
      <c r="MZ442" s="201"/>
      <c r="NA442" s="201"/>
      <c r="NB442" s="201"/>
      <c r="NC442" s="201"/>
      <c r="ND442" s="201"/>
      <c r="NE442" s="201"/>
      <c r="NF442" s="201"/>
      <c r="NG442" s="201"/>
      <c r="NH442" s="201"/>
      <c r="NI442" s="201"/>
      <c r="NJ442" s="201"/>
      <c r="NK442" s="201"/>
      <c r="NL442" s="201"/>
      <c r="NM442" s="201"/>
      <c r="NN442" s="201"/>
      <c r="NO442" s="201"/>
      <c r="NP442" s="201"/>
      <c r="NQ442" s="201"/>
      <c r="NR442" s="201"/>
      <c r="NS442" s="201"/>
      <c r="NT442" s="201"/>
      <c r="NU442" s="201"/>
      <c r="NV442" s="201"/>
      <c r="NW442" s="201"/>
      <c r="NX442" s="201"/>
      <c r="NY442" s="201"/>
      <c r="NZ442" s="201"/>
      <c r="OA442" s="201"/>
      <c r="OB442" s="201"/>
      <c r="OC442" s="201"/>
      <c r="OD442" s="201"/>
      <c r="OE442" s="201"/>
      <c r="OF442" s="201"/>
      <c r="OG442" s="201"/>
      <c r="OH442" s="201"/>
      <c r="OI442" s="201"/>
      <c r="OJ442" s="201"/>
      <c r="OK442" s="201"/>
      <c r="OL442" s="201"/>
      <c r="OM442" s="201"/>
      <c r="ON442" s="201"/>
      <c r="OO442" s="201"/>
      <c r="OP442" s="201"/>
      <c r="OQ442" s="201"/>
      <c r="OR442" s="201"/>
      <c r="OS442" s="201"/>
      <c r="OT442" s="201"/>
      <c r="OU442" s="201"/>
      <c r="OV442" s="201"/>
      <c r="OW442" s="201"/>
      <c r="OX442" s="201"/>
      <c r="OY442" s="201"/>
      <c r="OZ442" s="201"/>
      <c r="PA442" s="201"/>
      <c r="PB442" s="201"/>
      <c r="PC442" s="201"/>
      <c r="PD442" s="201"/>
      <c r="PE442" s="201"/>
      <c r="PF442" s="201"/>
      <c r="PG442" s="201"/>
      <c r="PH442" s="201"/>
      <c r="PI442" s="201"/>
      <c r="PJ442" s="201"/>
      <c r="PK442" s="201"/>
      <c r="PL442" s="201"/>
      <c r="PM442" s="201"/>
      <c r="PN442" s="201"/>
      <c r="PO442" s="201"/>
      <c r="PP442" s="201"/>
      <c r="PQ442" s="201"/>
      <c r="PR442" s="201"/>
      <c r="PS442" s="201"/>
      <c r="PT442" s="201"/>
      <c r="PU442" s="201"/>
      <c r="PV442" s="201"/>
      <c r="PW442" s="201"/>
      <c r="PX442" s="201"/>
      <c r="PY442" s="201"/>
      <c r="PZ442" s="201"/>
      <c r="QA442" s="201"/>
      <c r="QB442" s="201"/>
      <c r="QC442" s="201"/>
      <c r="QD442" s="201"/>
      <c r="QE442" s="201"/>
      <c r="QF442" s="201"/>
      <c r="QG442" s="201"/>
      <c r="QH442" s="201"/>
      <c r="QI442" s="201"/>
      <c r="QJ442" s="201"/>
      <c r="QK442" s="201"/>
      <c r="QL442" s="201"/>
      <c r="QM442" s="201"/>
      <c r="QN442" s="201"/>
      <c r="QO442" s="201"/>
      <c r="QP442" s="201"/>
      <c r="QQ442" s="201"/>
      <c r="QR442" s="201"/>
      <c r="QS442" s="201"/>
      <c r="QT442" s="201"/>
      <c r="QU442" s="201"/>
      <c r="QV442" s="201"/>
      <c r="QW442" s="201"/>
      <c r="QX442" s="201"/>
      <c r="QY442" s="201"/>
      <c r="QZ442" s="201"/>
      <c r="RA442" s="201"/>
      <c r="RB442" s="201"/>
      <c r="RC442" s="201"/>
      <c r="RD442" s="201"/>
      <c r="RE442" s="201"/>
      <c r="RF442" s="201"/>
      <c r="RG442" s="201"/>
      <c r="RH442" s="201"/>
      <c r="RI442" s="201"/>
      <c r="RJ442" s="201"/>
      <c r="RK442" s="201"/>
      <c r="RL442" s="201"/>
      <c r="RM442" s="201"/>
      <c r="RN442" s="201"/>
      <c r="RO442" s="201"/>
      <c r="RP442" s="201"/>
      <c r="RQ442" s="201"/>
      <c r="RR442" s="201"/>
      <c r="RS442" s="201"/>
      <c r="RT442" s="201"/>
      <c r="RU442" s="201"/>
      <c r="RV442" s="201"/>
      <c r="RW442" s="201"/>
      <c r="RX442" s="201"/>
      <c r="RY442" s="201"/>
      <c r="RZ442" s="201"/>
      <c r="SA442" s="201"/>
      <c r="SB442" s="201"/>
      <c r="SC442" s="201"/>
      <c r="SD442" s="201"/>
      <c r="SE442" s="201"/>
      <c r="SF442" s="201"/>
      <c r="SG442" s="201"/>
      <c r="SH442" s="201"/>
      <c r="SI442" s="201"/>
      <c r="SJ442" s="201"/>
      <c r="SK442" s="201"/>
      <c r="SL442" s="201"/>
      <c r="SM442" s="201"/>
      <c r="SN442" s="201"/>
      <c r="SO442" s="201"/>
      <c r="SP442" s="201"/>
      <c r="SQ442" s="201"/>
      <c r="SR442" s="201"/>
      <c r="SS442" s="201"/>
      <c r="ST442" s="201"/>
      <c r="SU442" s="201"/>
      <c r="SV442" s="201"/>
      <c r="SW442" s="201"/>
      <c r="SX442" s="201"/>
      <c r="SY442" s="201"/>
      <c r="SZ442" s="201"/>
      <c r="TA442" s="201"/>
      <c r="TB442" s="201"/>
      <c r="TC442" s="201"/>
      <c r="TD442" s="201"/>
      <c r="TE442" s="201"/>
      <c r="TF442" s="201"/>
      <c r="TG442" s="201"/>
      <c r="TH442" s="201"/>
      <c r="TI442" s="201"/>
      <c r="TJ442" s="201"/>
      <c r="TK442" s="201"/>
      <c r="TL442" s="201"/>
      <c r="TM442" s="201"/>
      <c r="TN442" s="201"/>
      <c r="TO442" s="201"/>
      <c r="TP442" s="201"/>
      <c r="TQ442" s="201"/>
      <c r="TR442" s="201"/>
      <c r="TS442" s="201"/>
      <c r="TT442" s="201"/>
      <c r="TU442" s="201"/>
      <c r="TV442" s="201"/>
      <c r="TW442" s="201"/>
      <c r="TX442" s="201"/>
      <c r="TY442" s="201"/>
      <c r="TZ442" s="201"/>
      <c r="UA442" s="201"/>
      <c r="UB442" s="201"/>
      <c r="UC442" s="201"/>
      <c r="UD442" s="201"/>
      <c r="UE442" s="201"/>
      <c r="UF442" s="201"/>
      <c r="UG442" s="201"/>
      <c r="UH442" s="201"/>
      <c r="UI442" s="201"/>
      <c r="UJ442" s="201"/>
      <c r="UK442" s="201"/>
      <c r="UL442" s="201"/>
      <c r="UM442" s="201"/>
      <c r="UN442" s="201"/>
      <c r="UO442" s="201"/>
      <c r="UP442" s="201"/>
      <c r="UQ442" s="201"/>
      <c r="UR442" s="201"/>
      <c r="US442" s="201"/>
      <c r="UT442" s="201"/>
      <c r="UU442" s="201"/>
      <c r="UV442" s="201"/>
      <c r="UW442" s="201"/>
      <c r="UX442" s="201"/>
      <c r="UY442" s="201"/>
      <c r="UZ442" s="201"/>
      <c r="VA442" s="201"/>
      <c r="VB442" s="201"/>
      <c r="VC442" s="201"/>
      <c r="VD442" s="201"/>
      <c r="VE442" s="201"/>
      <c r="VF442" s="201"/>
      <c r="VG442" s="201"/>
      <c r="VH442" s="201"/>
      <c r="VI442" s="201"/>
      <c r="VJ442" s="201"/>
      <c r="VK442" s="201"/>
      <c r="VL442" s="201"/>
      <c r="VM442" s="201"/>
      <c r="VN442" s="201"/>
      <c r="VO442" s="201"/>
      <c r="VP442" s="201"/>
      <c r="VQ442" s="201"/>
      <c r="VR442" s="201"/>
      <c r="VS442" s="201"/>
      <c r="VT442" s="201"/>
      <c r="VU442" s="201"/>
      <c r="VV442" s="201"/>
      <c r="VW442" s="201"/>
      <c r="VX442" s="201"/>
      <c r="VY442" s="201"/>
      <c r="VZ442" s="201"/>
      <c r="WA442" s="201"/>
      <c r="WB442" s="201"/>
      <c r="WC442" s="201"/>
      <c r="WD442" s="201"/>
      <c r="WE442" s="201"/>
      <c r="WF442" s="201"/>
      <c r="WG442" s="201"/>
      <c r="WH442" s="201"/>
      <c r="WI442" s="201"/>
      <c r="WJ442" s="201"/>
      <c r="WK442" s="201"/>
      <c r="WL442" s="201"/>
      <c r="WM442" s="201"/>
      <c r="WN442" s="201"/>
      <c r="WO442" s="201"/>
      <c r="WP442" s="201"/>
      <c r="WQ442" s="201"/>
      <c r="WR442" s="201"/>
      <c r="WS442" s="201"/>
      <c r="WT442" s="201"/>
      <c r="WU442" s="201"/>
      <c r="WV442" s="201"/>
      <c r="WW442" s="201"/>
      <c r="WX442" s="201"/>
      <c r="WY442" s="201"/>
      <c r="WZ442" s="201"/>
      <c r="XA442" s="201"/>
      <c r="XB442" s="201"/>
      <c r="XC442" s="201"/>
      <c r="XD442" s="201"/>
      <c r="XE442" s="201"/>
      <c r="XF442" s="201"/>
      <c r="XG442" s="201"/>
      <c r="XH442" s="201"/>
      <c r="XI442" s="201"/>
      <c r="XJ442" s="201"/>
      <c r="XK442" s="201"/>
      <c r="XL442" s="201"/>
      <c r="XM442" s="201"/>
      <c r="XN442" s="201"/>
      <c r="XO442" s="201"/>
      <c r="XP442" s="201"/>
      <c r="XQ442" s="201"/>
      <c r="XR442" s="201"/>
      <c r="XS442" s="201"/>
      <c r="XT442" s="201"/>
      <c r="XU442" s="201"/>
      <c r="XV442" s="201"/>
      <c r="XW442" s="201"/>
      <c r="XX442" s="201"/>
      <c r="XY442" s="201"/>
      <c r="XZ442" s="201"/>
      <c r="YA442" s="201"/>
      <c r="YB442" s="201"/>
      <c r="YC442" s="201"/>
      <c r="YD442" s="201"/>
      <c r="YE442" s="201"/>
      <c r="YF442" s="201"/>
      <c r="YG442" s="201"/>
      <c r="YH442" s="201"/>
      <c r="YI442" s="201"/>
      <c r="YJ442" s="201"/>
      <c r="YK442" s="201"/>
      <c r="YL442" s="201"/>
      <c r="YM442" s="201"/>
      <c r="YN442" s="201"/>
      <c r="YO442" s="201"/>
      <c r="YP442" s="201"/>
      <c r="YQ442" s="201"/>
      <c r="YR442" s="201"/>
      <c r="YS442" s="201"/>
      <c r="YT442" s="201"/>
      <c r="YU442" s="201"/>
      <c r="YV442" s="201"/>
      <c r="YW442" s="201"/>
      <c r="YX442" s="201"/>
      <c r="YY442" s="201"/>
      <c r="YZ442" s="201"/>
      <c r="ZA442" s="201"/>
      <c r="ZB442" s="201"/>
      <c r="ZC442" s="201"/>
      <c r="ZD442" s="201"/>
      <c r="ZE442" s="201"/>
      <c r="ZF442" s="201"/>
      <c r="ZG442" s="201"/>
      <c r="ZH442" s="201"/>
      <c r="ZI442" s="201"/>
      <c r="ZJ442" s="201"/>
      <c r="ZK442" s="201"/>
      <c r="ZL442" s="201"/>
      <c r="ZM442" s="201"/>
      <c r="ZN442" s="201"/>
      <c r="ZO442" s="201"/>
      <c r="ZP442" s="201"/>
      <c r="ZQ442" s="201"/>
      <c r="ZR442" s="201"/>
      <c r="ZS442" s="201"/>
      <c r="ZT442" s="201"/>
      <c r="ZU442" s="201"/>
      <c r="ZV442" s="201"/>
      <c r="ZW442" s="201"/>
      <c r="ZX442" s="201"/>
      <c r="ZY442" s="201"/>
      <c r="ZZ442" s="201"/>
      <c r="AAA442" s="201"/>
      <c r="AAB442" s="201"/>
      <c r="AAC442" s="201"/>
      <c r="AAD442" s="201"/>
      <c r="AAE442" s="201"/>
      <c r="AAF442" s="201"/>
      <c r="AAG442" s="201"/>
      <c r="AAH442" s="201"/>
      <c r="AAI442" s="201"/>
      <c r="AAJ442" s="201"/>
      <c r="AAK442" s="201"/>
      <c r="AAL442" s="201"/>
      <c r="AAM442" s="201"/>
      <c r="AAN442" s="201"/>
      <c r="AAO442" s="201"/>
      <c r="AAP442" s="201"/>
      <c r="AAQ442" s="201"/>
      <c r="AAR442" s="201"/>
      <c r="AAS442" s="201"/>
      <c r="AAT442" s="201"/>
      <c r="AAU442" s="201"/>
      <c r="AAV442" s="201"/>
      <c r="AAW442" s="201"/>
      <c r="AAX442" s="201"/>
      <c r="AAY442" s="201"/>
      <c r="AAZ442" s="201"/>
      <c r="ABA442" s="201"/>
      <c r="ABB442" s="201"/>
      <c r="ABC442" s="201"/>
      <c r="ABD442" s="201"/>
      <c r="ABE442" s="201"/>
      <c r="ABF442" s="201"/>
      <c r="ABG442" s="201"/>
      <c r="ABH442" s="201"/>
      <c r="ABI442" s="201"/>
      <c r="ABJ442" s="201"/>
      <c r="ABK442" s="201"/>
      <c r="ABL442" s="201"/>
      <c r="ABM442" s="201"/>
      <c r="ABN442" s="201"/>
      <c r="ABO442" s="201"/>
      <c r="ABP442" s="201"/>
      <c r="ABQ442" s="201"/>
      <c r="ABR442" s="201"/>
      <c r="ABS442" s="201"/>
      <c r="ABT442" s="201"/>
      <c r="ABU442" s="201"/>
      <c r="ABV442" s="201"/>
      <c r="ABW442" s="201"/>
      <c r="ABX442" s="201"/>
      <c r="ABY442" s="201"/>
      <c r="ABZ442" s="201"/>
      <c r="ACA442" s="201"/>
      <c r="ACB442" s="201"/>
      <c r="ACC442" s="201"/>
      <c r="ACD442" s="201"/>
      <c r="ACE442" s="201"/>
      <c r="ACF442" s="201"/>
      <c r="ACG442" s="201"/>
      <c r="ACH442" s="201"/>
      <c r="ACI442" s="201"/>
      <c r="ACJ442" s="201"/>
      <c r="ACK442" s="201"/>
      <c r="ACL442" s="201"/>
      <c r="ACM442" s="201"/>
      <c r="ACN442" s="201"/>
      <c r="ACO442" s="201"/>
      <c r="ACP442" s="201"/>
      <c r="ACQ442" s="201"/>
      <c r="ACR442" s="201"/>
      <c r="ACS442" s="201"/>
      <c r="ACT442" s="201"/>
      <c r="ACU442" s="201"/>
    </row>
    <row r="443" spans="1:1493" s="142" customFormat="1" ht="14.45" hidden="1" customHeight="1" x14ac:dyDescent="0.25">
      <c r="A443" s="143"/>
      <c r="B443" s="93" t="s">
        <v>1</v>
      </c>
      <c r="C443" s="149" t="s">
        <v>68</v>
      </c>
      <c r="D443" s="93" t="s">
        <v>32</v>
      </c>
      <c r="E443" s="240">
        <v>350</v>
      </c>
      <c r="F443" s="220">
        <v>3.09</v>
      </c>
      <c r="G443" s="206">
        <f>Tabla1[[#This Row],[Precio U. Costo]]*1.05</f>
        <v>3.2444999999999999</v>
      </c>
      <c r="H443" s="206">
        <f>Tabla1[[#This Row],[Precio U. Costo]]*1.08</f>
        <v>3.3372000000000002</v>
      </c>
      <c r="I443" s="206">
        <f>Tabla1[[#This Row],[Precio U. Costo]]*1.1</f>
        <v>3.399</v>
      </c>
      <c r="J443" s="206">
        <f>Tabla1[[#This Row],[Precio U. Costo]]*1.15</f>
        <v>3.5534999999999997</v>
      </c>
      <c r="K443" s="206">
        <f>Tabla1[[#This Row],[Precio U. Costo]]*1.2</f>
        <v>3.7079999999999997</v>
      </c>
      <c r="L443" s="206">
        <f>Tabla1[[#This Row],[Precio U. Costo]]*1.25</f>
        <v>3.8624999999999998</v>
      </c>
      <c r="M443" s="145">
        <f>Tabla1[[#This Row],[Precio U. Costo]]*1.3</f>
        <v>4.0170000000000003</v>
      </c>
      <c r="N443" s="145">
        <f>Tabla1[[#This Row],[Precio U. Costo]]*1.35</f>
        <v>4.1715</v>
      </c>
      <c r="O443" s="145">
        <f>Tabla1[[#This Row],[Precio U. Costo]]*1.4</f>
        <v>4.3259999999999996</v>
      </c>
      <c r="P443" s="206">
        <f>Tabla1[[#This Row],[Precio U. Costo]]*1.45</f>
        <v>4.4804999999999993</v>
      </c>
      <c r="Q443" s="206">
        <f>Tabla1[[#This Row],[Precio U. Costo]]*1.5</f>
        <v>4.6349999999999998</v>
      </c>
      <c r="R443" s="100" t="e">
        <f>VLOOKUP(Tabla1[[#This Row],[Item]],Tabla13[],6,)</f>
        <v>#N/A</v>
      </c>
      <c r="S443" s="140" t="e">
        <f>Tabla1[[#This Row],[Cantidad en Existencia registradas]]-Tabla1[[#This Row],[Cantidad vendida
dd/mm/aaaa]]</f>
        <v>#N/A</v>
      </c>
      <c r="T443" s="148" t="e">
        <f>Tabla1[[#This Row],[Cantidad vendida
dd/mm/aaaa]]+#REF!</f>
        <v>#N/A</v>
      </c>
      <c r="U443" s="148" t="e">
        <f>Tabla1[[#This Row],[Existencia
dd/mm/aaaa2]]+#REF!</f>
        <v>#N/A</v>
      </c>
      <c r="V443" s="202"/>
      <c r="W443" s="202"/>
      <c r="X443" s="202"/>
      <c r="Y443" s="202"/>
      <c r="Z443" s="202"/>
      <c r="AA443" s="202"/>
      <c r="AB443" s="202"/>
      <c r="AC443" s="202"/>
      <c r="AD443" s="202"/>
      <c r="AE443" s="202"/>
      <c r="AF443" s="202"/>
      <c r="AG443" s="202"/>
      <c r="AH443" s="202"/>
      <c r="AI443" s="202"/>
      <c r="AJ443" s="202"/>
      <c r="AK443" s="202"/>
      <c r="AL443" s="202"/>
      <c r="AM443" s="202"/>
      <c r="AN443" s="202"/>
      <c r="AO443" s="202"/>
      <c r="AP443" s="202"/>
      <c r="AQ443" s="202"/>
      <c r="AR443" s="202"/>
      <c r="AS443" s="202"/>
      <c r="AT443" s="202"/>
      <c r="AU443" s="202"/>
      <c r="AV443" s="202"/>
      <c r="AW443" s="202"/>
      <c r="AX443" s="202"/>
      <c r="AY443" s="202"/>
      <c r="AZ443" s="202"/>
      <c r="BA443" s="202"/>
      <c r="BB443" s="202"/>
      <c r="BC443" s="202"/>
      <c r="BD443" s="202"/>
      <c r="BE443" s="202"/>
      <c r="BF443" s="202"/>
      <c r="BG443" s="202"/>
      <c r="BH443" s="202"/>
      <c r="BI443" s="202"/>
      <c r="BJ443" s="202"/>
      <c r="BK443" s="202"/>
      <c r="BL443" s="202"/>
      <c r="BM443" s="202"/>
      <c r="BN443" s="202"/>
      <c r="BO443" s="202"/>
      <c r="BP443" s="202"/>
      <c r="BQ443" s="202"/>
      <c r="BR443" s="202"/>
      <c r="BS443" s="202"/>
      <c r="BT443" s="202"/>
      <c r="BU443" s="202"/>
      <c r="BV443" s="202"/>
      <c r="BW443" s="202"/>
      <c r="BX443" s="202"/>
      <c r="BY443" s="202"/>
      <c r="BZ443" s="202"/>
      <c r="CA443" s="202"/>
      <c r="CB443" s="202"/>
      <c r="CC443" s="202"/>
      <c r="CD443" s="202"/>
      <c r="CE443" s="202"/>
      <c r="CF443" s="202"/>
      <c r="CG443" s="202"/>
      <c r="CH443" s="202"/>
      <c r="CI443" s="202"/>
      <c r="CJ443" s="202"/>
      <c r="CK443" s="202"/>
      <c r="CL443" s="202"/>
      <c r="CM443" s="202"/>
      <c r="CN443" s="202"/>
      <c r="CO443" s="202"/>
      <c r="CP443" s="202"/>
      <c r="CQ443" s="202"/>
      <c r="CR443" s="202"/>
      <c r="CS443" s="202"/>
      <c r="CT443" s="202"/>
      <c r="CU443" s="202"/>
      <c r="CV443" s="202"/>
      <c r="CW443" s="202"/>
      <c r="CX443" s="202"/>
      <c r="CY443" s="202"/>
      <c r="CZ443" s="202"/>
      <c r="DA443" s="202"/>
      <c r="DB443" s="202"/>
      <c r="DC443" s="202"/>
      <c r="DD443" s="202"/>
      <c r="DE443" s="202"/>
      <c r="DF443" s="202"/>
      <c r="DG443" s="202"/>
      <c r="DH443" s="202"/>
      <c r="DI443" s="202"/>
      <c r="DJ443" s="202"/>
      <c r="DK443" s="202"/>
      <c r="DL443" s="202"/>
      <c r="DM443" s="202"/>
      <c r="DN443" s="202"/>
      <c r="DO443" s="202"/>
      <c r="DP443" s="202"/>
      <c r="DQ443" s="202"/>
      <c r="DR443" s="202"/>
      <c r="DS443" s="202"/>
      <c r="DT443" s="202"/>
      <c r="DU443" s="202"/>
      <c r="DV443" s="202"/>
      <c r="DW443" s="202"/>
      <c r="DX443" s="202"/>
      <c r="DY443" s="202"/>
      <c r="DZ443" s="202"/>
      <c r="EA443" s="202"/>
      <c r="EB443" s="202"/>
      <c r="EC443" s="202"/>
      <c r="ED443" s="202"/>
      <c r="EE443" s="202"/>
      <c r="EF443" s="202"/>
      <c r="EG443" s="202"/>
      <c r="EH443" s="202"/>
      <c r="EI443" s="202"/>
      <c r="EJ443" s="202"/>
      <c r="EK443" s="202"/>
      <c r="EL443" s="202"/>
      <c r="EM443" s="202"/>
      <c r="EN443" s="202"/>
      <c r="EO443" s="202"/>
      <c r="EP443" s="202"/>
      <c r="EQ443" s="202"/>
      <c r="ER443" s="202"/>
      <c r="ES443" s="202"/>
      <c r="ET443" s="202"/>
      <c r="EU443" s="202"/>
      <c r="EV443" s="202"/>
      <c r="EW443" s="202"/>
      <c r="EX443" s="202"/>
      <c r="EY443" s="202"/>
      <c r="EZ443" s="202"/>
      <c r="FA443" s="202"/>
      <c r="FB443" s="202"/>
      <c r="FC443" s="202"/>
      <c r="FD443" s="202"/>
      <c r="FE443" s="202"/>
      <c r="FF443" s="202"/>
      <c r="FG443" s="202"/>
      <c r="FH443" s="202"/>
      <c r="FI443" s="202"/>
      <c r="FJ443" s="202"/>
      <c r="FK443" s="202"/>
      <c r="FL443" s="202"/>
      <c r="FM443" s="202"/>
      <c r="FN443" s="202"/>
      <c r="FO443" s="202"/>
      <c r="FP443" s="202"/>
      <c r="FQ443" s="202"/>
      <c r="FR443" s="202"/>
      <c r="FS443" s="202"/>
      <c r="FT443" s="202"/>
      <c r="FU443" s="202"/>
      <c r="FV443" s="202"/>
      <c r="FW443" s="202"/>
      <c r="FX443" s="202"/>
      <c r="FY443" s="202"/>
      <c r="FZ443" s="202"/>
      <c r="GA443" s="202"/>
      <c r="GB443" s="202"/>
      <c r="GC443" s="202"/>
      <c r="GD443" s="202"/>
      <c r="GE443" s="202"/>
      <c r="GF443" s="202"/>
      <c r="GG443" s="202"/>
      <c r="GH443" s="202"/>
      <c r="GI443" s="202"/>
      <c r="GJ443" s="202"/>
      <c r="GK443" s="202"/>
      <c r="GL443" s="202"/>
      <c r="GM443" s="202"/>
      <c r="GN443" s="202"/>
      <c r="GO443" s="202"/>
      <c r="GP443" s="202"/>
      <c r="GQ443" s="202"/>
      <c r="GR443" s="202"/>
      <c r="GS443" s="202"/>
      <c r="GT443" s="202"/>
      <c r="GU443" s="202"/>
      <c r="GV443" s="202"/>
      <c r="GW443" s="202"/>
      <c r="GX443" s="202"/>
      <c r="GY443" s="202"/>
      <c r="GZ443" s="202"/>
      <c r="HA443" s="202"/>
      <c r="HB443" s="202"/>
      <c r="HC443" s="202"/>
      <c r="HD443" s="202"/>
      <c r="HE443" s="202"/>
      <c r="HF443" s="202"/>
      <c r="HG443" s="202"/>
      <c r="HH443" s="202"/>
      <c r="HI443" s="202"/>
      <c r="HJ443" s="202"/>
      <c r="HK443" s="202"/>
      <c r="HL443" s="202"/>
      <c r="HM443" s="202"/>
      <c r="HN443" s="202"/>
      <c r="HO443" s="202"/>
      <c r="HP443" s="202"/>
      <c r="HQ443" s="202"/>
      <c r="HR443" s="202"/>
      <c r="HS443" s="202"/>
      <c r="HT443" s="202"/>
      <c r="HU443" s="202"/>
      <c r="HV443" s="202"/>
      <c r="HW443" s="202"/>
      <c r="HX443" s="202"/>
      <c r="HY443" s="202"/>
      <c r="HZ443" s="202"/>
      <c r="IA443" s="202"/>
      <c r="IB443" s="202"/>
      <c r="IC443" s="202"/>
      <c r="ID443" s="202"/>
      <c r="IE443" s="202"/>
      <c r="IF443" s="202"/>
      <c r="IG443" s="202"/>
      <c r="IH443" s="202"/>
      <c r="II443" s="202"/>
      <c r="IJ443" s="202"/>
      <c r="IK443" s="202"/>
      <c r="IL443" s="202"/>
      <c r="IM443" s="202"/>
      <c r="IN443" s="202"/>
      <c r="IO443" s="202"/>
      <c r="IP443" s="202"/>
      <c r="IQ443" s="202"/>
      <c r="IR443" s="202"/>
      <c r="IS443" s="202"/>
      <c r="IT443" s="202"/>
      <c r="IU443" s="202"/>
      <c r="IV443" s="202"/>
      <c r="IW443" s="202"/>
      <c r="IX443" s="202"/>
      <c r="IY443" s="202"/>
      <c r="IZ443" s="202"/>
      <c r="JA443" s="202"/>
      <c r="JB443" s="202"/>
      <c r="JC443" s="202"/>
      <c r="JD443" s="202"/>
      <c r="JE443" s="202"/>
      <c r="JF443" s="202"/>
      <c r="JG443" s="202"/>
      <c r="JH443" s="202"/>
      <c r="JI443" s="202"/>
      <c r="JJ443" s="202"/>
      <c r="JK443" s="202"/>
      <c r="JL443" s="202"/>
      <c r="JM443" s="202"/>
      <c r="JN443" s="202"/>
      <c r="JO443" s="202"/>
      <c r="JP443" s="202"/>
      <c r="JQ443" s="202"/>
      <c r="JR443" s="202"/>
      <c r="JS443" s="202"/>
      <c r="JT443" s="202"/>
      <c r="JU443" s="202"/>
      <c r="JV443" s="202"/>
      <c r="JW443" s="202"/>
      <c r="JX443" s="202"/>
      <c r="JY443" s="202"/>
      <c r="JZ443" s="202"/>
      <c r="KA443" s="202"/>
      <c r="KB443" s="202"/>
      <c r="KC443" s="202"/>
      <c r="KD443" s="202"/>
      <c r="KE443" s="202"/>
      <c r="KF443" s="202"/>
      <c r="KG443" s="202"/>
      <c r="KH443" s="202"/>
      <c r="KI443" s="202"/>
      <c r="KJ443" s="202"/>
      <c r="KK443" s="202"/>
      <c r="KL443" s="202"/>
      <c r="KM443" s="202"/>
      <c r="KN443" s="202"/>
      <c r="KO443" s="202"/>
      <c r="KP443" s="202"/>
      <c r="KQ443" s="202"/>
      <c r="KR443" s="202"/>
      <c r="KS443" s="202"/>
      <c r="KT443" s="202"/>
      <c r="KU443" s="202"/>
      <c r="KV443" s="202"/>
      <c r="KW443" s="202"/>
      <c r="KX443" s="202"/>
      <c r="KY443" s="202"/>
      <c r="KZ443" s="202"/>
      <c r="LA443" s="202"/>
      <c r="LB443" s="202"/>
      <c r="LC443" s="202"/>
      <c r="LD443" s="202"/>
      <c r="LE443" s="202"/>
      <c r="LF443" s="202"/>
      <c r="LG443" s="202"/>
      <c r="LH443" s="202"/>
      <c r="LI443" s="202"/>
      <c r="LJ443" s="202"/>
      <c r="LK443" s="202"/>
      <c r="LL443" s="202"/>
      <c r="LM443" s="202"/>
      <c r="LN443" s="202"/>
      <c r="LO443" s="202"/>
      <c r="LP443" s="202"/>
      <c r="LQ443" s="202"/>
      <c r="LR443" s="202"/>
      <c r="LS443" s="202"/>
      <c r="LT443" s="202"/>
      <c r="LU443" s="202"/>
      <c r="LV443" s="202"/>
      <c r="LW443" s="202"/>
      <c r="LX443" s="202"/>
      <c r="LY443" s="202"/>
      <c r="LZ443" s="202"/>
      <c r="MA443" s="202"/>
      <c r="MB443" s="202"/>
      <c r="MC443" s="202"/>
      <c r="MD443" s="202"/>
      <c r="ME443" s="202"/>
      <c r="MF443" s="202"/>
      <c r="MG443" s="202"/>
      <c r="MH443" s="202"/>
      <c r="MI443" s="202"/>
      <c r="MJ443" s="202"/>
      <c r="MK443" s="202"/>
      <c r="ML443" s="202"/>
      <c r="MM443" s="202"/>
      <c r="MN443" s="202"/>
      <c r="MO443" s="202"/>
      <c r="MP443" s="202"/>
      <c r="MQ443" s="202"/>
      <c r="MR443" s="202"/>
      <c r="MS443" s="202"/>
      <c r="MT443" s="202"/>
      <c r="MU443" s="202"/>
      <c r="MV443" s="202"/>
      <c r="MW443" s="202"/>
      <c r="MX443" s="202"/>
      <c r="MY443" s="202"/>
      <c r="MZ443" s="202"/>
      <c r="NA443" s="202"/>
      <c r="NB443" s="202"/>
      <c r="NC443" s="202"/>
      <c r="ND443" s="202"/>
      <c r="NE443" s="202"/>
      <c r="NF443" s="202"/>
      <c r="NG443" s="202"/>
      <c r="NH443" s="202"/>
      <c r="NI443" s="202"/>
      <c r="NJ443" s="202"/>
      <c r="NK443" s="202"/>
      <c r="NL443" s="202"/>
      <c r="NM443" s="202"/>
      <c r="NN443" s="202"/>
      <c r="NO443" s="202"/>
      <c r="NP443" s="202"/>
      <c r="NQ443" s="202"/>
      <c r="NR443" s="202"/>
      <c r="NS443" s="202"/>
      <c r="NT443" s="202"/>
      <c r="NU443" s="202"/>
      <c r="NV443" s="202"/>
      <c r="NW443" s="202"/>
      <c r="NX443" s="202"/>
      <c r="NY443" s="202"/>
      <c r="NZ443" s="202"/>
      <c r="OA443" s="202"/>
      <c r="OB443" s="202"/>
      <c r="OC443" s="202"/>
      <c r="OD443" s="202"/>
      <c r="OE443" s="202"/>
      <c r="OF443" s="202"/>
      <c r="OG443" s="202"/>
      <c r="OH443" s="202"/>
      <c r="OI443" s="202"/>
      <c r="OJ443" s="202"/>
      <c r="OK443" s="202"/>
      <c r="OL443" s="202"/>
      <c r="OM443" s="202"/>
      <c r="ON443" s="202"/>
      <c r="OO443" s="202"/>
      <c r="OP443" s="202"/>
      <c r="OQ443" s="202"/>
      <c r="OR443" s="202"/>
      <c r="OS443" s="202"/>
      <c r="OT443" s="202"/>
      <c r="OU443" s="202"/>
      <c r="OV443" s="202"/>
      <c r="OW443" s="202"/>
      <c r="OX443" s="202"/>
      <c r="OY443" s="202"/>
      <c r="OZ443" s="202"/>
      <c r="PA443" s="202"/>
      <c r="PB443" s="202"/>
      <c r="PC443" s="202"/>
      <c r="PD443" s="202"/>
      <c r="PE443" s="202"/>
      <c r="PF443" s="202"/>
      <c r="PG443" s="202"/>
      <c r="PH443" s="202"/>
      <c r="PI443" s="202"/>
      <c r="PJ443" s="202"/>
      <c r="PK443" s="202"/>
      <c r="PL443" s="202"/>
      <c r="PM443" s="202"/>
      <c r="PN443" s="202"/>
      <c r="PO443" s="202"/>
      <c r="PP443" s="202"/>
      <c r="PQ443" s="202"/>
      <c r="PR443" s="202"/>
      <c r="PS443" s="202"/>
      <c r="PT443" s="202"/>
      <c r="PU443" s="202"/>
      <c r="PV443" s="202"/>
      <c r="PW443" s="202"/>
      <c r="PX443" s="202"/>
      <c r="PY443" s="202"/>
      <c r="PZ443" s="202"/>
      <c r="QA443" s="202"/>
      <c r="QB443" s="202"/>
      <c r="QC443" s="202"/>
      <c r="QD443" s="202"/>
      <c r="QE443" s="202"/>
      <c r="QF443" s="202"/>
      <c r="QG443" s="202"/>
      <c r="QH443" s="202"/>
      <c r="QI443" s="202"/>
      <c r="QJ443" s="202"/>
      <c r="QK443" s="202"/>
      <c r="QL443" s="202"/>
      <c r="QM443" s="202"/>
      <c r="QN443" s="202"/>
      <c r="QO443" s="202"/>
      <c r="QP443" s="202"/>
      <c r="QQ443" s="202"/>
      <c r="QR443" s="202"/>
      <c r="QS443" s="202"/>
      <c r="QT443" s="202"/>
      <c r="QU443" s="202"/>
      <c r="QV443" s="202"/>
      <c r="QW443" s="202"/>
      <c r="QX443" s="202"/>
      <c r="QY443" s="202"/>
      <c r="QZ443" s="202"/>
      <c r="RA443" s="202"/>
      <c r="RB443" s="202"/>
      <c r="RC443" s="202"/>
      <c r="RD443" s="202"/>
      <c r="RE443" s="202"/>
      <c r="RF443" s="202"/>
      <c r="RG443" s="202"/>
      <c r="RH443" s="202"/>
      <c r="RI443" s="202"/>
      <c r="RJ443" s="202"/>
      <c r="RK443" s="202"/>
      <c r="RL443" s="202"/>
      <c r="RM443" s="202"/>
      <c r="RN443" s="202"/>
      <c r="RO443" s="202"/>
      <c r="RP443" s="202"/>
      <c r="RQ443" s="202"/>
      <c r="RR443" s="202"/>
      <c r="RS443" s="202"/>
      <c r="RT443" s="202"/>
      <c r="RU443" s="202"/>
      <c r="RV443" s="202"/>
      <c r="RW443" s="202"/>
      <c r="RX443" s="202"/>
      <c r="RY443" s="202"/>
      <c r="RZ443" s="202"/>
      <c r="SA443" s="202"/>
      <c r="SB443" s="202"/>
      <c r="SC443" s="202"/>
      <c r="SD443" s="202"/>
      <c r="SE443" s="202"/>
      <c r="SF443" s="202"/>
      <c r="SG443" s="202"/>
      <c r="SH443" s="202"/>
      <c r="SI443" s="202"/>
      <c r="SJ443" s="202"/>
      <c r="SK443" s="202"/>
      <c r="SL443" s="202"/>
      <c r="SM443" s="202"/>
      <c r="SN443" s="202"/>
      <c r="SO443" s="202"/>
      <c r="SP443" s="202"/>
      <c r="SQ443" s="202"/>
      <c r="SR443" s="202"/>
      <c r="SS443" s="202"/>
      <c r="ST443" s="202"/>
      <c r="SU443" s="202"/>
      <c r="SV443" s="202"/>
      <c r="SW443" s="202"/>
      <c r="SX443" s="202"/>
      <c r="SY443" s="202"/>
      <c r="SZ443" s="202"/>
      <c r="TA443" s="202"/>
      <c r="TB443" s="202"/>
      <c r="TC443" s="202"/>
      <c r="TD443" s="202"/>
      <c r="TE443" s="202"/>
      <c r="TF443" s="202"/>
      <c r="TG443" s="202"/>
      <c r="TH443" s="202"/>
      <c r="TI443" s="202"/>
      <c r="TJ443" s="202"/>
      <c r="TK443" s="202"/>
      <c r="TL443" s="202"/>
      <c r="TM443" s="202"/>
      <c r="TN443" s="202"/>
      <c r="TO443" s="202"/>
      <c r="TP443" s="202"/>
      <c r="TQ443" s="202"/>
      <c r="TR443" s="202"/>
      <c r="TS443" s="202"/>
      <c r="TT443" s="202"/>
      <c r="TU443" s="202"/>
      <c r="TV443" s="202"/>
      <c r="TW443" s="202"/>
      <c r="TX443" s="202"/>
      <c r="TY443" s="202"/>
      <c r="TZ443" s="202"/>
      <c r="UA443" s="202"/>
      <c r="UB443" s="202"/>
      <c r="UC443" s="202"/>
      <c r="UD443" s="202"/>
      <c r="UE443" s="202"/>
      <c r="UF443" s="202"/>
      <c r="UG443" s="202"/>
      <c r="UH443" s="202"/>
      <c r="UI443" s="202"/>
      <c r="UJ443" s="202"/>
      <c r="UK443" s="202"/>
      <c r="UL443" s="202"/>
      <c r="UM443" s="202"/>
      <c r="UN443" s="202"/>
      <c r="UO443" s="202"/>
      <c r="UP443" s="202"/>
      <c r="UQ443" s="202"/>
      <c r="UR443" s="202"/>
      <c r="US443" s="202"/>
      <c r="UT443" s="202"/>
      <c r="UU443" s="202"/>
      <c r="UV443" s="202"/>
      <c r="UW443" s="202"/>
      <c r="UX443" s="202"/>
      <c r="UY443" s="202"/>
      <c r="UZ443" s="202"/>
      <c r="VA443" s="202"/>
      <c r="VB443" s="202"/>
      <c r="VC443" s="202"/>
      <c r="VD443" s="202"/>
      <c r="VE443" s="202"/>
      <c r="VF443" s="202"/>
      <c r="VG443" s="202"/>
      <c r="VH443" s="202"/>
      <c r="VI443" s="202"/>
      <c r="VJ443" s="202"/>
      <c r="VK443" s="202"/>
      <c r="VL443" s="202"/>
      <c r="VM443" s="202"/>
      <c r="VN443" s="202"/>
      <c r="VO443" s="202"/>
      <c r="VP443" s="202"/>
      <c r="VQ443" s="202"/>
      <c r="VR443" s="202"/>
      <c r="VS443" s="202"/>
      <c r="VT443" s="202"/>
      <c r="VU443" s="202"/>
      <c r="VV443" s="202"/>
      <c r="VW443" s="202"/>
      <c r="VX443" s="202"/>
      <c r="VY443" s="202"/>
      <c r="VZ443" s="202"/>
      <c r="WA443" s="202"/>
      <c r="WB443" s="202"/>
      <c r="WC443" s="202"/>
      <c r="WD443" s="202"/>
      <c r="WE443" s="202"/>
      <c r="WF443" s="202"/>
      <c r="WG443" s="202"/>
      <c r="WH443" s="202"/>
      <c r="WI443" s="202"/>
      <c r="WJ443" s="202"/>
      <c r="WK443" s="202"/>
      <c r="WL443" s="202"/>
      <c r="WM443" s="202"/>
      <c r="WN443" s="202"/>
      <c r="WO443" s="202"/>
      <c r="WP443" s="202"/>
      <c r="WQ443" s="202"/>
      <c r="WR443" s="202"/>
      <c r="WS443" s="202"/>
      <c r="WT443" s="202"/>
      <c r="WU443" s="202"/>
      <c r="WV443" s="202"/>
      <c r="WW443" s="202"/>
      <c r="WX443" s="202"/>
      <c r="WY443" s="202"/>
      <c r="WZ443" s="202"/>
      <c r="XA443" s="202"/>
      <c r="XB443" s="202"/>
      <c r="XC443" s="202"/>
      <c r="XD443" s="202"/>
      <c r="XE443" s="202"/>
      <c r="XF443" s="202"/>
      <c r="XG443" s="202"/>
      <c r="XH443" s="202"/>
      <c r="XI443" s="202"/>
      <c r="XJ443" s="202"/>
      <c r="XK443" s="202"/>
      <c r="XL443" s="202"/>
      <c r="XM443" s="202"/>
      <c r="XN443" s="202"/>
      <c r="XO443" s="202"/>
      <c r="XP443" s="202"/>
      <c r="XQ443" s="202"/>
      <c r="XR443" s="202"/>
      <c r="XS443" s="202"/>
      <c r="XT443" s="202"/>
      <c r="XU443" s="202"/>
      <c r="XV443" s="202"/>
      <c r="XW443" s="202"/>
      <c r="XX443" s="202"/>
      <c r="XY443" s="202"/>
      <c r="XZ443" s="202"/>
      <c r="YA443" s="202"/>
      <c r="YB443" s="202"/>
      <c r="YC443" s="202"/>
      <c r="YD443" s="202"/>
      <c r="YE443" s="202"/>
      <c r="YF443" s="202"/>
      <c r="YG443" s="202"/>
      <c r="YH443" s="202"/>
      <c r="YI443" s="202"/>
      <c r="YJ443" s="202"/>
      <c r="YK443" s="202"/>
      <c r="YL443" s="202"/>
      <c r="YM443" s="202"/>
      <c r="YN443" s="202"/>
      <c r="YO443" s="202"/>
      <c r="YP443" s="202"/>
      <c r="YQ443" s="202"/>
      <c r="YR443" s="202"/>
      <c r="YS443" s="202"/>
      <c r="YT443" s="202"/>
      <c r="YU443" s="202"/>
      <c r="YV443" s="202"/>
      <c r="YW443" s="202"/>
      <c r="YX443" s="202"/>
      <c r="YY443" s="202"/>
      <c r="YZ443" s="202"/>
      <c r="ZA443" s="202"/>
      <c r="ZB443" s="202"/>
      <c r="ZC443" s="202"/>
      <c r="ZD443" s="202"/>
      <c r="ZE443" s="202"/>
      <c r="ZF443" s="202"/>
      <c r="ZG443" s="202"/>
      <c r="ZH443" s="202"/>
      <c r="ZI443" s="202"/>
      <c r="ZJ443" s="202"/>
      <c r="ZK443" s="202"/>
      <c r="ZL443" s="202"/>
      <c r="ZM443" s="202"/>
      <c r="ZN443" s="202"/>
      <c r="ZO443" s="202"/>
      <c r="ZP443" s="202"/>
      <c r="ZQ443" s="202"/>
      <c r="ZR443" s="202"/>
      <c r="ZS443" s="202"/>
      <c r="ZT443" s="202"/>
      <c r="ZU443" s="202"/>
      <c r="ZV443" s="202"/>
      <c r="ZW443" s="202"/>
      <c r="ZX443" s="202"/>
      <c r="ZY443" s="202"/>
      <c r="ZZ443" s="202"/>
      <c r="AAA443" s="202"/>
      <c r="AAB443" s="202"/>
      <c r="AAC443" s="202"/>
      <c r="AAD443" s="202"/>
      <c r="AAE443" s="202"/>
      <c r="AAF443" s="202"/>
      <c r="AAG443" s="202"/>
      <c r="AAH443" s="202"/>
      <c r="AAI443" s="202"/>
      <c r="AAJ443" s="202"/>
      <c r="AAK443" s="202"/>
      <c r="AAL443" s="202"/>
      <c r="AAM443" s="202"/>
      <c r="AAN443" s="202"/>
      <c r="AAO443" s="202"/>
      <c r="AAP443" s="202"/>
      <c r="AAQ443" s="202"/>
      <c r="AAR443" s="202"/>
      <c r="AAS443" s="202"/>
      <c r="AAT443" s="202"/>
      <c r="AAU443" s="202"/>
      <c r="AAV443" s="202"/>
      <c r="AAW443" s="202"/>
      <c r="AAX443" s="202"/>
      <c r="AAY443" s="202"/>
      <c r="AAZ443" s="202"/>
      <c r="ABA443" s="202"/>
      <c r="ABB443" s="202"/>
      <c r="ABC443" s="202"/>
      <c r="ABD443" s="202"/>
      <c r="ABE443" s="202"/>
      <c r="ABF443" s="202"/>
      <c r="ABG443" s="202"/>
      <c r="ABH443" s="202"/>
      <c r="ABI443" s="202"/>
      <c r="ABJ443" s="202"/>
      <c r="ABK443" s="202"/>
      <c r="ABL443" s="202"/>
      <c r="ABM443" s="202"/>
      <c r="ABN443" s="202"/>
      <c r="ABO443" s="202"/>
      <c r="ABP443" s="202"/>
      <c r="ABQ443" s="202"/>
      <c r="ABR443" s="202"/>
      <c r="ABS443" s="202"/>
      <c r="ABT443" s="202"/>
      <c r="ABU443" s="202"/>
      <c r="ABV443" s="202"/>
      <c r="ABW443" s="202"/>
      <c r="ABX443" s="202"/>
      <c r="ABY443" s="202"/>
      <c r="ABZ443" s="202"/>
      <c r="ACA443" s="202"/>
      <c r="ACB443" s="202"/>
      <c r="ACC443" s="202"/>
      <c r="ACD443" s="202"/>
      <c r="ACE443" s="202"/>
      <c r="ACF443" s="202"/>
      <c r="ACG443" s="202"/>
      <c r="ACH443" s="202"/>
      <c r="ACI443" s="202"/>
      <c r="ACJ443" s="202"/>
      <c r="ACK443" s="202"/>
      <c r="ACL443" s="202"/>
      <c r="ACM443" s="202"/>
      <c r="ACN443" s="202"/>
      <c r="ACO443" s="202"/>
      <c r="ACP443" s="202"/>
      <c r="ACQ443" s="202"/>
      <c r="ACR443" s="202"/>
      <c r="ACS443" s="202"/>
      <c r="ACT443" s="202"/>
      <c r="ACU443" s="202"/>
      <c r="ACV443" s="202"/>
      <c r="ACW443" s="202"/>
      <c r="ACX443" s="202"/>
      <c r="ACY443" s="202"/>
      <c r="ACZ443" s="202"/>
      <c r="ADA443" s="202"/>
      <c r="ADB443" s="202"/>
      <c r="ADC443" s="202"/>
      <c r="ADD443" s="202"/>
      <c r="ADE443" s="202"/>
      <c r="ADF443" s="202"/>
      <c r="ADG443" s="202"/>
      <c r="ADH443" s="202"/>
      <c r="ADI443" s="202"/>
      <c r="ADJ443" s="202"/>
      <c r="ADK443" s="202"/>
      <c r="ADL443" s="202"/>
      <c r="ADM443" s="202"/>
      <c r="ADN443" s="202"/>
      <c r="ADO443" s="202"/>
      <c r="ADP443" s="202"/>
      <c r="ADQ443" s="202"/>
      <c r="ADR443" s="202"/>
      <c r="ADS443" s="202"/>
      <c r="ADT443" s="202"/>
      <c r="ADU443" s="202"/>
      <c r="ADV443" s="202"/>
      <c r="ADW443" s="202"/>
      <c r="ADX443" s="202"/>
      <c r="ADY443" s="202"/>
      <c r="ADZ443" s="202"/>
      <c r="AEA443" s="202"/>
      <c r="AEB443" s="202"/>
      <c r="AEC443" s="202"/>
      <c r="AED443" s="202"/>
      <c r="AEE443" s="202"/>
      <c r="AEF443" s="202"/>
      <c r="AEG443" s="202"/>
      <c r="AEH443" s="202"/>
      <c r="AEI443" s="202"/>
      <c r="AEJ443" s="202"/>
      <c r="AEK443" s="202"/>
      <c r="AEL443" s="202"/>
      <c r="AEM443" s="202"/>
      <c r="AEN443" s="202"/>
      <c r="AEO443" s="202"/>
      <c r="AEP443" s="202"/>
      <c r="AEQ443" s="202"/>
      <c r="AER443" s="202"/>
      <c r="AES443" s="202"/>
      <c r="AET443" s="202"/>
      <c r="AEU443" s="202"/>
      <c r="AEV443" s="202"/>
      <c r="AEW443" s="202"/>
      <c r="AEX443" s="202"/>
      <c r="AEY443" s="202"/>
      <c r="AEZ443" s="202"/>
      <c r="AFA443" s="202"/>
      <c r="AFB443" s="202"/>
      <c r="AFC443" s="202"/>
      <c r="AFD443" s="202"/>
      <c r="AFE443" s="202"/>
      <c r="AFF443" s="202"/>
      <c r="AFG443" s="202"/>
      <c r="AFH443" s="202"/>
      <c r="AFI443" s="202"/>
      <c r="AFJ443" s="202"/>
      <c r="AFK443" s="202"/>
      <c r="AFL443" s="202"/>
      <c r="AFM443" s="202"/>
      <c r="AFN443" s="202"/>
      <c r="AFO443" s="202"/>
      <c r="AFP443" s="202"/>
      <c r="AFQ443" s="202"/>
      <c r="AFR443" s="202"/>
      <c r="AFS443" s="202"/>
      <c r="AFT443" s="202"/>
      <c r="AFU443" s="202"/>
      <c r="AFV443" s="202"/>
      <c r="AFW443" s="202"/>
      <c r="AFX443" s="202"/>
      <c r="AFY443" s="202"/>
      <c r="AFZ443" s="202"/>
      <c r="AGA443" s="202"/>
      <c r="AGB443" s="202"/>
      <c r="AGC443" s="202"/>
      <c r="AGD443" s="202"/>
      <c r="AGE443" s="202"/>
      <c r="AGF443" s="202"/>
      <c r="AGG443" s="202"/>
      <c r="AGH443" s="202"/>
      <c r="AGI443" s="202"/>
      <c r="AGJ443" s="202"/>
      <c r="AGK443" s="202"/>
      <c r="AGL443" s="202"/>
      <c r="AGM443" s="202"/>
      <c r="AGN443" s="202"/>
      <c r="AGO443" s="202"/>
      <c r="AGP443" s="202"/>
      <c r="AGQ443" s="202"/>
      <c r="AGR443" s="202"/>
      <c r="AGS443" s="202"/>
      <c r="AGT443" s="202"/>
      <c r="AGU443" s="202"/>
      <c r="AGV443" s="202"/>
      <c r="AGW443" s="202"/>
      <c r="AGX443" s="202"/>
      <c r="AGY443" s="202"/>
      <c r="AGZ443" s="202"/>
      <c r="AHA443" s="202"/>
      <c r="AHB443" s="202"/>
      <c r="AHC443" s="202"/>
      <c r="AHD443" s="202"/>
      <c r="AHE443" s="202"/>
      <c r="AHF443" s="202"/>
      <c r="AHG443" s="202"/>
      <c r="AHH443" s="202"/>
      <c r="AHI443" s="202"/>
      <c r="AHJ443" s="202"/>
      <c r="AHK443" s="202"/>
      <c r="AHL443" s="202"/>
      <c r="AHM443" s="202"/>
      <c r="AHN443" s="202"/>
      <c r="AHO443" s="202"/>
      <c r="AHP443" s="202"/>
      <c r="AHQ443" s="202"/>
      <c r="AHR443" s="202"/>
      <c r="AHS443" s="202"/>
      <c r="AHT443" s="202"/>
      <c r="AHU443" s="202"/>
      <c r="AHV443" s="202"/>
      <c r="AHW443" s="202"/>
      <c r="AHX443" s="202"/>
      <c r="AHY443" s="202"/>
      <c r="AHZ443" s="202"/>
      <c r="AIA443" s="202"/>
      <c r="AIB443" s="202"/>
      <c r="AIC443" s="202"/>
      <c r="AID443" s="202"/>
      <c r="AIE443" s="202"/>
      <c r="AIF443" s="202"/>
      <c r="AIG443" s="202"/>
      <c r="AIH443" s="202"/>
      <c r="AII443" s="202"/>
      <c r="AIJ443" s="202"/>
      <c r="AIK443" s="202"/>
      <c r="AIL443" s="202"/>
      <c r="AIM443" s="202"/>
      <c r="AIN443" s="202"/>
      <c r="AIO443" s="202"/>
      <c r="AIP443" s="202"/>
      <c r="AIQ443" s="202"/>
      <c r="AIR443" s="202"/>
      <c r="AIS443" s="202"/>
      <c r="AIT443" s="202"/>
      <c r="AIU443" s="202"/>
      <c r="AIV443" s="202"/>
      <c r="AIW443" s="202"/>
      <c r="AIX443" s="202"/>
      <c r="AIY443" s="202"/>
      <c r="AIZ443" s="202"/>
      <c r="AJA443" s="202"/>
      <c r="AJB443" s="202"/>
      <c r="AJC443" s="202"/>
      <c r="AJD443" s="202"/>
      <c r="AJE443" s="202"/>
      <c r="AJF443" s="202"/>
      <c r="AJG443" s="202"/>
      <c r="AJH443" s="202"/>
      <c r="AJI443" s="202"/>
      <c r="AJJ443" s="202"/>
      <c r="AJK443" s="202"/>
      <c r="AJL443" s="202"/>
      <c r="AJM443" s="202"/>
      <c r="AJN443" s="202"/>
      <c r="AJO443" s="202"/>
      <c r="AJP443" s="202"/>
      <c r="AJQ443" s="202"/>
      <c r="AJR443" s="202"/>
      <c r="AJS443" s="202"/>
      <c r="AJT443" s="202"/>
      <c r="AJU443" s="202"/>
      <c r="AJV443" s="202"/>
      <c r="AJW443" s="202"/>
      <c r="AJX443" s="202"/>
      <c r="AJY443" s="202"/>
      <c r="AJZ443" s="202"/>
      <c r="AKA443" s="202"/>
      <c r="AKB443" s="202"/>
      <c r="AKC443" s="202"/>
      <c r="AKD443" s="202"/>
      <c r="AKE443" s="202"/>
      <c r="AKF443" s="202"/>
      <c r="AKG443" s="202"/>
      <c r="AKH443" s="202"/>
      <c r="AKI443" s="202"/>
      <c r="AKJ443" s="202"/>
      <c r="AKK443" s="202"/>
      <c r="AKL443" s="202"/>
      <c r="AKM443" s="202"/>
      <c r="AKN443" s="202"/>
      <c r="AKO443" s="202"/>
      <c r="AKP443" s="202"/>
      <c r="AKQ443" s="202"/>
      <c r="AKR443" s="202"/>
      <c r="AKS443" s="202"/>
      <c r="AKT443" s="202"/>
      <c r="AKU443" s="202"/>
      <c r="AKV443" s="202"/>
      <c r="AKW443" s="202"/>
      <c r="AKX443" s="202"/>
      <c r="AKY443" s="202"/>
      <c r="AKZ443" s="202"/>
      <c r="ALA443" s="202"/>
      <c r="ALB443" s="202"/>
      <c r="ALC443" s="202"/>
      <c r="ALD443" s="202"/>
      <c r="ALE443" s="202"/>
      <c r="ALF443" s="202"/>
      <c r="ALG443" s="202"/>
      <c r="ALH443" s="202"/>
      <c r="ALI443" s="202"/>
      <c r="ALJ443" s="202"/>
      <c r="ALK443" s="202"/>
      <c r="ALL443" s="202"/>
      <c r="ALM443" s="202"/>
      <c r="ALN443" s="202"/>
      <c r="ALO443" s="202"/>
      <c r="ALP443" s="202"/>
      <c r="ALQ443" s="202"/>
      <c r="ALR443" s="202"/>
      <c r="ALS443" s="202"/>
      <c r="ALT443" s="202"/>
      <c r="ALU443" s="202"/>
      <c r="ALV443" s="202"/>
      <c r="ALW443" s="202"/>
      <c r="ALX443" s="202"/>
      <c r="ALY443" s="202"/>
      <c r="ALZ443" s="202"/>
      <c r="AMA443" s="202"/>
      <c r="AMB443" s="202"/>
      <c r="AMC443" s="202"/>
      <c r="AMD443" s="202"/>
      <c r="AME443" s="202"/>
      <c r="AMF443" s="202"/>
      <c r="AMG443" s="202"/>
      <c r="AMH443" s="202"/>
      <c r="AMI443" s="202"/>
      <c r="AMJ443" s="202"/>
      <c r="AMK443" s="202"/>
      <c r="AML443" s="202"/>
      <c r="AMM443" s="202"/>
      <c r="AMN443" s="202"/>
      <c r="AMO443" s="202"/>
      <c r="AMP443" s="202"/>
      <c r="AMQ443" s="202"/>
      <c r="AMR443" s="202"/>
      <c r="AMS443" s="202"/>
      <c r="AMT443" s="202"/>
      <c r="AMU443" s="202"/>
      <c r="AMV443" s="202"/>
      <c r="AMW443" s="202"/>
      <c r="AMX443" s="202"/>
      <c r="AMY443" s="202"/>
      <c r="AMZ443" s="202"/>
      <c r="ANA443" s="202"/>
      <c r="ANB443" s="202"/>
      <c r="ANC443" s="202"/>
      <c r="AND443" s="202"/>
      <c r="ANE443" s="202"/>
      <c r="ANF443" s="202"/>
      <c r="ANG443" s="202"/>
      <c r="ANH443" s="202"/>
      <c r="ANI443" s="202"/>
      <c r="ANJ443" s="202"/>
      <c r="ANK443" s="202"/>
      <c r="ANL443" s="202"/>
      <c r="ANM443" s="202"/>
      <c r="ANN443" s="202"/>
      <c r="ANO443" s="202"/>
      <c r="ANP443" s="202"/>
      <c r="ANQ443" s="202"/>
      <c r="ANR443" s="202"/>
      <c r="ANS443" s="202"/>
      <c r="ANT443" s="202"/>
      <c r="ANU443" s="202"/>
      <c r="ANV443" s="202"/>
      <c r="ANW443" s="202"/>
      <c r="ANX443" s="202"/>
      <c r="ANY443" s="202"/>
      <c r="ANZ443" s="202"/>
      <c r="AOA443" s="202"/>
      <c r="AOB443" s="202"/>
      <c r="AOC443" s="202"/>
      <c r="AOD443" s="202"/>
      <c r="AOE443" s="202"/>
      <c r="AOF443" s="202"/>
      <c r="AOG443" s="202"/>
      <c r="AOH443" s="202"/>
      <c r="AOI443" s="202"/>
      <c r="AOJ443" s="202"/>
      <c r="AOK443" s="202"/>
      <c r="AOL443" s="202"/>
      <c r="AOM443" s="202"/>
      <c r="AON443" s="202"/>
      <c r="AOO443" s="202"/>
      <c r="AOP443" s="202"/>
      <c r="AOQ443" s="202"/>
      <c r="AOR443" s="202"/>
      <c r="AOS443" s="202"/>
      <c r="AOT443" s="202"/>
      <c r="AOU443" s="202"/>
      <c r="AOV443" s="202"/>
      <c r="AOW443" s="202"/>
      <c r="AOX443" s="202"/>
      <c r="AOY443" s="202"/>
      <c r="AOZ443" s="202"/>
      <c r="APA443" s="202"/>
      <c r="APB443" s="202"/>
      <c r="APC443" s="202"/>
      <c r="APD443" s="202"/>
      <c r="APE443" s="202"/>
      <c r="APF443" s="202"/>
      <c r="APG443" s="202"/>
      <c r="APH443" s="202"/>
      <c r="API443" s="202"/>
      <c r="APJ443" s="202"/>
      <c r="APK443" s="202"/>
      <c r="APL443" s="202"/>
      <c r="APM443" s="202"/>
      <c r="APN443" s="202"/>
      <c r="APO443" s="202"/>
      <c r="APP443" s="202"/>
      <c r="APQ443" s="202"/>
      <c r="APR443" s="202"/>
      <c r="APS443" s="202"/>
      <c r="APT443" s="202"/>
      <c r="APU443" s="202"/>
      <c r="APV443" s="202"/>
      <c r="APW443" s="202"/>
      <c r="APX443" s="202"/>
      <c r="APY443" s="202"/>
      <c r="APZ443" s="202"/>
      <c r="AQA443" s="202"/>
      <c r="AQB443" s="202"/>
      <c r="AQC443" s="202"/>
      <c r="AQD443" s="202"/>
      <c r="AQE443" s="202"/>
      <c r="AQF443" s="202"/>
      <c r="AQG443" s="202"/>
      <c r="AQH443" s="202"/>
      <c r="AQI443" s="202"/>
      <c r="AQJ443" s="202"/>
      <c r="AQK443" s="202"/>
      <c r="AQL443" s="202"/>
      <c r="AQM443" s="202"/>
      <c r="AQN443" s="202"/>
      <c r="AQO443" s="202"/>
      <c r="AQP443" s="202"/>
      <c r="AQQ443" s="202"/>
      <c r="AQR443" s="202"/>
      <c r="AQS443" s="202"/>
      <c r="AQT443" s="202"/>
      <c r="AQU443" s="202"/>
      <c r="AQV443" s="202"/>
      <c r="AQW443" s="202"/>
      <c r="AQX443" s="202"/>
      <c r="AQY443" s="202"/>
      <c r="AQZ443" s="202"/>
      <c r="ARA443" s="202"/>
      <c r="ARB443" s="202"/>
      <c r="ARC443" s="202"/>
      <c r="ARD443" s="202"/>
      <c r="ARE443" s="202"/>
      <c r="ARF443" s="202"/>
      <c r="ARG443" s="202"/>
      <c r="ARH443" s="202"/>
      <c r="ARI443" s="202"/>
      <c r="ARJ443" s="202"/>
      <c r="ARK443" s="202"/>
      <c r="ARL443" s="202"/>
      <c r="ARM443" s="202"/>
      <c r="ARN443" s="202"/>
      <c r="ARO443" s="202"/>
      <c r="ARP443" s="202"/>
      <c r="ARQ443" s="202"/>
      <c r="ARR443" s="202"/>
      <c r="ARS443" s="202"/>
      <c r="ART443" s="202"/>
      <c r="ARU443" s="202"/>
      <c r="ARV443" s="202"/>
      <c r="ARW443" s="202"/>
      <c r="ARX443" s="202"/>
      <c r="ARY443" s="202"/>
      <c r="ARZ443" s="202"/>
      <c r="ASA443" s="202"/>
      <c r="ASB443" s="202"/>
      <c r="ASC443" s="202"/>
      <c r="ASD443" s="202"/>
      <c r="ASE443" s="202"/>
      <c r="ASF443" s="202"/>
      <c r="ASG443" s="202"/>
      <c r="ASH443" s="202"/>
      <c r="ASI443" s="202"/>
      <c r="ASJ443" s="202"/>
      <c r="ASK443" s="202"/>
      <c r="ASL443" s="202"/>
      <c r="ASM443" s="202"/>
      <c r="ASN443" s="202"/>
      <c r="ASO443" s="202"/>
      <c r="ASP443" s="202"/>
      <c r="ASQ443" s="202"/>
      <c r="ASR443" s="202"/>
      <c r="ASS443" s="202"/>
      <c r="AST443" s="202"/>
      <c r="ASU443" s="202"/>
      <c r="ASV443" s="202"/>
      <c r="ASW443" s="202"/>
      <c r="ASX443" s="202"/>
      <c r="ASY443" s="202"/>
      <c r="ASZ443" s="202"/>
      <c r="ATA443" s="202"/>
      <c r="ATB443" s="202"/>
      <c r="ATC443" s="202"/>
      <c r="ATD443" s="202"/>
      <c r="ATE443" s="202"/>
      <c r="ATF443" s="202"/>
      <c r="ATG443" s="202"/>
      <c r="ATH443" s="202"/>
      <c r="ATI443" s="202"/>
      <c r="ATJ443" s="202"/>
      <c r="ATK443" s="202"/>
      <c r="ATL443" s="202"/>
      <c r="ATM443" s="202"/>
      <c r="ATN443" s="202"/>
      <c r="ATO443" s="202"/>
      <c r="ATP443" s="202"/>
      <c r="ATQ443" s="202"/>
      <c r="ATR443" s="202"/>
      <c r="ATS443" s="202"/>
      <c r="ATT443" s="202"/>
      <c r="ATU443" s="202"/>
      <c r="ATV443" s="202"/>
      <c r="ATW443" s="202"/>
      <c r="ATX443" s="202"/>
      <c r="ATY443" s="202"/>
      <c r="ATZ443" s="202"/>
      <c r="AUA443" s="202"/>
      <c r="AUB443" s="202"/>
      <c r="AUC443" s="202"/>
      <c r="AUD443" s="202"/>
      <c r="AUE443" s="202"/>
      <c r="AUF443" s="202"/>
      <c r="AUG443" s="202"/>
      <c r="AUH443" s="202"/>
      <c r="AUI443" s="202"/>
      <c r="AUJ443" s="202"/>
      <c r="AUK443" s="202"/>
      <c r="AUL443" s="202"/>
      <c r="AUM443" s="202"/>
      <c r="AUN443" s="202"/>
      <c r="AUO443" s="202"/>
      <c r="AUP443" s="202"/>
      <c r="AUQ443" s="202"/>
      <c r="AUR443" s="202"/>
      <c r="AUS443" s="202"/>
      <c r="AUT443" s="202"/>
      <c r="AUU443" s="202"/>
      <c r="AUV443" s="202"/>
      <c r="AUW443" s="202"/>
      <c r="AUX443" s="202"/>
      <c r="AUY443" s="202"/>
      <c r="AUZ443" s="202"/>
      <c r="AVA443" s="202"/>
      <c r="AVB443" s="202"/>
      <c r="AVC443" s="202"/>
      <c r="AVD443" s="202"/>
      <c r="AVE443" s="202"/>
      <c r="AVF443" s="202"/>
      <c r="AVG443" s="202"/>
      <c r="AVH443" s="202"/>
      <c r="AVI443" s="202"/>
      <c r="AVJ443" s="202"/>
      <c r="AVK443" s="202"/>
      <c r="AVL443" s="202"/>
      <c r="AVM443" s="202"/>
      <c r="AVN443" s="202"/>
      <c r="AVO443" s="202"/>
      <c r="AVP443" s="202"/>
      <c r="AVQ443" s="202"/>
      <c r="AVR443" s="202"/>
      <c r="AVS443" s="202"/>
      <c r="AVT443" s="202"/>
      <c r="AVU443" s="202"/>
      <c r="AVV443" s="202"/>
      <c r="AVW443" s="202"/>
      <c r="AVX443" s="202"/>
      <c r="AVY443" s="202"/>
      <c r="AVZ443" s="202"/>
      <c r="AWA443" s="202"/>
      <c r="AWB443" s="202"/>
      <c r="AWC443" s="202"/>
      <c r="AWD443" s="202"/>
      <c r="AWE443" s="202"/>
      <c r="AWF443" s="202"/>
      <c r="AWG443" s="202"/>
      <c r="AWH443" s="202"/>
      <c r="AWI443" s="202"/>
      <c r="AWJ443" s="202"/>
      <c r="AWK443" s="202"/>
      <c r="AWL443" s="202"/>
      <c r="AWM443" s="202"/>
      <c r="AWN443" s="202"/>
      <c r="AWO443" s="202"/>
      <c r="AWP443" s="202"/>
      <c r="AWQ443" s="202"/>
      <c r="AWR443" s="202"/>
      <c r="AWS443" s="202"/>
      <c r="AWT443" s="202"/>
      <c r="AWU443" s="202"/>
      <c r="AWV443" s="202"/>
      <c r="AWW443" s="202"/>
      <c r="AWX443" s="202"/>
      <c r="AWY443" s="202"/>
      <c r="AWZ443" s="202"/>
      <c r="AXA443" s="202"/>
      <c r="AXB443" s="202"/>
      <c r="AXC443" s="202"/>
      <c r="AXD443" s="202"/>
      <c r="AXE443" s="202"/>
      <c r="AXF443" s="202"/>
      <c r="AXG443" s="202"/>
      <c r="AXH443" s="202"/>
      <c r="AXI443" s="202"/>
      <c r="AXJ443" s="202"/>
      <c r="AXK443" s="202"/>
      <c r="AXL443" s="202"/>
      <c r="AXM443" s="202"/>
      <c r="AXN443" s="202"/>
      <c r="AXO443" s="202"/>
      <c r="AXP443" s="202"/>
      <c r="AXQ443" s="202"/>
      <c r="AXR443" s="202"/>
      <c r="AXS443" s="202"/>
      <c r="AXT443" s="202"/>
      <c r="AXU443" s="202"/>
      <c r="AXV443" s="202"/>
      <c r="AXW443" s="202"/>
      <c r="AXX443" s="202"/>
      <c r="AXY443" s="202"/>
      <c r="AXZ443" s="202"/>
      <c r="AYA443" s="202"/>
      <c r="AYB443" s="202"/>
      <c r="AYC443" s="202"/>
      <c r="AYD443" s="202"/>
      <c r="AYE443" s="202"/>
      <c r="AYF443" s="202"/>
      <c r="AYG443" s="202"/>
      <c r="AYH443" s="202"/>
      <c r="AYI443" s="202"/>
      <c r="AYJ443" s="202"/>
      <c r="AYK443" s="202"/>
      <c r="AYL443" s="202"/>
      <c r="AYM443" s="202"/>
      <c r="AYN443" s="202"/>
      <c r="AYO443" s="202"/>
      <c r="AYP443" s="202"/>
      <c r="AYQ443" s="202"/>
      <c r="AYR443" s="202"/>
      <c r="AYS443" s="202"/>
      <c r="AYT443" s="202"/>
      <c r="AYU443" s="202"/>
      <c r="AYV443" s="202"/>
      <c r="AYW443" s="202"/>
      <c r="AYX443" s="202"/>
      <c r="AYY443" s="202"/>
      <c r="AYZ443" s="202"/>
      <c r="AZA443" s="202"/>
      <c r="AZB443" s="202"/>
      <c r="AZC443" s="202"/>
      <c r="AZD443" s="202"/>
      <c r="AZE443" s="202"/>
      <c r="AZF443" s="202"/>
      <c r="AZG443" s="202"/>
      <c r="AZH443" s="202"/>
      <c r="AZI443" s="202"/>
      <c r="AZJ443" s="202"/>
      <c r="AZK443" s="202"/>
      <c r="AZL443" s="202"/>
      <c r="AZM443" s="202"/>
      <c r="AZN443" s="202"/>
      <c r="AZO443" s="202"/>
      <c r="AZP443" s="202"/>
      <c r="AZQ443" s="202"/>
      <c r="AZR443" s="202"/>
      <c r="AZS443" s="202"/>
      <c r="AZT443" s="202"/>
      <c r="AZU443" s="202"/>
      <c r="AZV443" s="202"/>
      <c r="AZW443" s="202"/>
      <c r="AZX443" s="202"/>
      <c r="AZY443" s="202"/>
      <c r="AZZ443" s="202"/>
      <c r="BAA443" s="202"/>
      <c r="BAB443" s="202"/>
      <c r="BAC443" s="202"/>
      <c r="BAD443" s="202"/>
      <c r="BAE443" s="202"/>
      <c r="BAF443" s="202"/>
      <c r="BAG443" s="202"/>
      <c r="BAH443" s="202"/>
      <c r="BAI443" s="202"/>
      <c r="BAJ443" s="202"/>
      <c r="BAK443" s="202"/>
      <c r="BAL443" s="202"/>
      <c r="BAM443" s="202"/>
      <c r="BAN443" s="202"/>
      <c r="BAO443" s="202"/>
      <c r="BAP443" s="202"/>
      <c r="BAQ443" s="202"/>
      <c r="BAR443" s="202"/>
      <c r="BAS443" s="202"/>
      <c r="BAT443" s="202"/>
      <c r="BAU443" s="202"/>
      <c r="BAV443" s="202"/>
      <c r="BAW443" s="202"/>
      <c r="BAX443" s="202"/>
      <c r="BAY443" s="202"/>
      <c r="BAZ443" s="202"/>
      <c r="BBA443" s="202"/>
      <c r="BBB443" s="202"/>
      <c r="BBC443" s="202"/>
      <c r="BBD443" s="202"/>
      <c r="BBE443" s="202"/>
      <c r="BBF443" s="202"/>
      <c r="BBG443" s="202"/>
      <c r="BBH443" s="202"/>
      <c r="BBI443" s="202"/>
      <c r="BBJ443" s="202"/>
      <c r="BBK443" s="202"/>
      <c r="BBL443" s="202"/>
      <c r="BBM443" s="202"/>
      <c r="BBN443" s="202"/>
      <c r="BBO443" s="202"/>
      <c r="BBP443" s="202"/>
      <c r="BBQ443" s="202"/>
      <c r="BBR443" s="202"/>
      <c r="BBS443" s="202"/>
      <c r="BBT443" s="202"/>
      <c r="BBU443" s="202"/>
      <c r="BBV443" s="202"/>
      <c r="BBW443" s="202"/>
      <c r="BBX443" s="202"/>
      <c r="BBY443" s="202"/>
      <c r="BBZ443" s="202"/>
      <c r="BCA443" s="202"/>
      <c r="BCB443" s="202"/>
      <c r="BCC443" s="202"/>
      <c r="BCD443" s="202"/>
      <c r="BCE443" s="202"/>
      <c r="BCF443" s="202"/>
      <c r="BCG443" s="202"/>
      <c r="BCH443" s="202"/>
      <c r="BCI443" s="202"/>
      <c r="BCJ443" s="202"/>
      <c r="BCK443" s="202"/>
      <c r="BCL443" s="202"/>
      <c r="BCM443" s="202"/>
      <c r="BCN443" s="202"/>
      <c r="BCO443" s="202"/>
      <c r="BCP443" s="202"/>
      <c r="BCQ443" s="202"/>
      <c r="BCR443" s="202"/>
      <c r="BCS443" s="202"/>
      <c r="BCT443" s="202"/>
      <c r="BCU443" s="202"/>
      <c r="BCV443" s="202"/>
      <c r="BCW443" s="202"/>
      <c r="BCX443" s="202"/>
      <c r="BCY443" s="202"/>
      <c r="BCZ443" s="202"/>
      <c r="BDA443" s="202"/>
      <c r="BDB443" s="202"/>
      <c r="BDC443" s="202"/>
      <c r="BDD443" s="202"/>
      <c r="BDE443" s="202"/>
      <c r="BDF443" s="202"/>
      <c r="BDG443" s="202"/>
      <c r="BDH443" s="202"/>
      <c r="BDI443" s="202"/>
      <c r="BDJ443" s="202"/>
      <c r="BDK443" s="202"/>
      <c r="BDL443" s="202"/>
      <c r="BDM443" s="202"/>
      <c r="BDN443" s="202"/>
      <c r="BDO443" s="202"/>
      <c r="BDP443" s="202"/>
      <c r="BDQ443" s="202"/>
      <c r="BDR443" s="202"/>
      <c r="BDS443" s="202"/>
      <c r="BDT443" s="202"/>
      <c r="BDU443" s="202"/>
      <c r="BDV443" s="202"/>
      <c r="BDW443" s="202"/>
      <c r="BDX443" s="202"/>
      <c r="BDY443" s="202"/>
      <c r="BDZ443" s="202"/>
      <c r="BEA443" s="202"/>
      <c r="BEB443" s="202"/>
      <c r="BEC443" s="202"/>
      <c r="BED443" s="202"/>
      <c r="BEE443" s="202"/>
      <c r="BEF443" s="202"/>
      <c r="BEG443" s="202"/>
      <c r="BEH443" s="202"/>
      <c r="BEI443" s="202"/>
      <c r="BEJ443" s="202"/>
      <c r="BEK443" s="202"/>
    </row>
    <row r="444" spans="1:1493" s="144" customFormat="1" ht="14.45" hidden="1" customHeight="1" x14ac:dyDescent="0.25">
      <c r="A444" s="99" t="s">
        <v>458</v>
      </c>
      <c r="B444" s="94" t="s">
        <v>1</v>
      </c>
      <c r="C444" s="94" t="s">
        <v>281</v>
      </c>
      <c r="D444" s="91" t="s">
        <v>32</v>
      </c>
      <c r="E444" s="241">
        <v>12</v>
      </c>
      <c r="F444" s="231">
        <v>5.0999999999999996</v>
      </c>
      <c r="G444" s="92">
        <f>Tabla1[[#This Row],[Precio U. Costo]]*1.05</f>
        <v>5.3549999999999995</v>
      </c>
      <c r="H444" s="92">
        <f>Tabla1[[#This Row],[Precio U. Costo]]*1.08</f>
        <v>5.508</v>
      </c>
      <c r="I444" s="92">
        <f>Tabla1[[#This Row],[Precio U. Costo]]*1.1</f>
        <v>5.61</v>
      </c>
      <c r="J444" s="92">
        <f>Tabla1[[#This Row],[Precio U. Costo]]*1.15</f>
        <v>5.8649999999999993</v>
      </c>
      <c r="K444" s="92">
        <f>Tabla1[[#This Row],[Precio U. Costo]]*1.2</f>
        <v>6.1199999999999992</v>
      </c>
      <c r="L444" s="92">
        <f>Tabla1[[#This Row],[Precio U. Costo]]*1.25</f>
        <v>6.375</v>
      </c>
      <c r="M444" s="92">
        <f>Tabla1[[#This Row],[Precio U. Costo]]*1.3</f>
        <v>6.63</v>
      </c>
      <c r="N444" s="92">
        <f>Tabla1[[#This Row],[Precio U. Costo]]*1.35</f>
        <v>6.8849999999999998</v>
      </c>
      <c r="O444" s="92">
        <f>Tabla1[[#This Row],[Precio U. Costo]]*1.4</f>
        <v>7.1399999999999988</v>
      </c>
      <c r="P444" s="92">
        <f>Tabla1[[#This Row],[Precio U. Costo]]*1.45</f>
        <v>7.3949999999999996</v>
      </c>
      <c r="Q444" s="92">
        <f>Tabla1[[#This Row],[Precio U. Costo]]*1.5</f>
        <v>7.6499999999999995</v>
      </c>
      <c r="R444" s="100" t="e">
        <f>VLOOKUP(Tabla1[[#This Row],[Item]],Tabla13[],6,)</f>
        <v>#N/A</v>
      </c>
      <c r="S444" s="93" t="e">
        <f>Tabla1[[#This Row],[Cantidad en Existencia registradas]]-Tabla1[[#This Row],[Cantidad vendida
dd/mm/aaaa]]</f>
        <v>#N/A</v>
      </c>
      <c r="T444" s="93" t="e">
        <f>Tabla1[[#This Row],[Cantidad vendida
dd/mm/aaaa]]+#REF!</f>
        <v>#N/A</v>
      </c>
      <c r="U444" s="93" t="e">
        <f>Tabla1[[#This Row],[Existencia
dd/mm/aaaa2]]+#REF!</f>
        <v>#N/A</v>
      </c>
      <c r="V444" s="201"/>
      <c r="W444" s="201"/>
      <c r="X444" s="201"/>
      <c r="Y444" s="201"/>
      <c r="Z444" s="201"/>
      <c r="AA444" s="201"/>
      <c r="AB444" s="201"/>
      <c r="AC444" s="201"/>
      <c r="AD444" s="201"/>
      <c r="AE444" s="201"/>
      <c r="AF444" s="201"/>
      <c r="AG444" s="201"/>
      <c r="AH444" s="201"/>
      <c r="AI444" s="201"/>
      <c r="AJ444" s="201"/>
      <c r="AK444" s="201"/>
      <c r="AL444" s="201"/>
      <c r="AM444" s="201"/>
      <c r="AN444" s="201"/>
      <c r="AO444" s="201"/>
      <c r="AP444" s="201"/>
      <c r="AQ444" s="201"/>
      <c r="AR444" s="201"/>
      <c r="AS444" s="201"/>
      <c r="AT444" s="201"/>
      <c r="AU444" s="201"/>
      <c r="AV444" s="201"/>
      <c r="AW444" s="201"/>
      <c r="AX444" s="201"/>
      <c r="AY444" s="201"/>
      <c r="AZ444" s="201"/>
      <c r="BA444" s="201"/>
      <c r="BB444" s="201"/>
      <c r="BC444" s="201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  <c r="CL444" s="201"/>
      <c r="CM444" s="201"/>
      <c r="CN444" s="201"/>
      <c r="CO444" s="201"/>
      <c r="CP444" s="201"/>
      <c r="CQ444" s="201"/>
      <c r="CR444" s="201"/>
      <c r="CS444" s="201"/>
      <c r="CT444" s="201"/>
      <c r="CU444" s="201"/>
      <c r="CV444" s="201"/>
      <c r="CW444" s="201"/>
      <c r="CX444" s="201"/>
      <c r="CY444" s="201"/>
      <c r="CZ444" s="201"/>
      <c r="DA444" s="201"/>
      <c r="DB444" s="201"/>
      <c r="DC444" s="201"/>
      <c r="DD444" s="201"/>
      <c r="DE444" s="201"/>
      <c r="DF444" s="201"/>
      <c r="DG444" s="201"/>
      <c r="DH444" s="201"/>
      <c r="DI444" s="201"/>
      <c r="DJ444" s="201"/>
      <c r="DK444" s="201"/>
      <c r="DL444" s="201"/>
      <c r="DM444" s="201"/>
      <c r="DN444" s="201"/>
      <c r="DO444" s="201"/>
      <c r="DP444" s="201"/>
      <c r="DQ444" s="201"/>
      <c r="DR444" s="201"/>
      <c r="DS444" s="201"/>
      <c r="DT444" s="201"/>
      <c r="DU444" s="201"/>
      <c r="DV444" s="201"/>
      <c r="DW444" s="201"/>
      <c r="DX444" s="201"/>
      <c r="DY444" s="201"/>
      <c r="DZ444" s="201"/>
      <c r="EA444" s="201"/>
      <c r="EB444" s="201"/>
      <c r="EC444" s="201"/>
      <c r="ED444" s="201"/>
      <c r="EE444" s="201"/>
      <c r="EF444" s="201"/>
      <c r="EG444" s="201"/>
      <c r="EH444" s="201"/>
      <c r="EI444" s="201"/>
      <c r="EJ444" s="201"/>
      <c r="EK444" s="201"/>
      <c r="EL444" s="201"/>
      <c r="EM444" s="201"/>
      <c r="EN444" s="201"/>
      <c r="EO444" s="201"/>
      <c r="EP444" s="201"/>
      <c r="EQ444" s="201"/>
      <c r="ER444" s="201"/>
      <c r="ES444" s="201"/>
      <c r="ET444" s="201"/>
      <c r="EU444" s="201"/>
      <c r="EV444" s="201"/>
      <c r="EW444" s="201"/>
      <c r="EX444" s="201"/>
      <c r="EY444" s="201"/>
      <c r="EZ444" s="201"/>
      <c r="FA444" s="201"/>
      <c r="FB444" s="201"/>
      <c r="FC444" s="201"/>
      <c r="FD444" s="201"/>
      <c r="FE444" s="201"/>
      <c r="FF444" s="201"/>
      <c r="FG444" s="201"/>
      <c r="FH444" s="201"/>
      <c r="FI444" s="201"/>
      <c r="FJ444" s="201"/>
      <c r="FK444" s="201"/>
      <c r="FL444" s="201"/>
      <c r="FM444" s="201"/>
      <c r="FN444" s="201"/>
      <c r="FO444" s="201"/>
      <c r="FP444" s="201"/>
      <c r="FQ444" s="201"/>
      <c r="FR444" s="201"/>
      <c r="FS444" s="201"/>
      <c r="FT444" s="201"/>
      <c r="FU444" s="201"/>
      <c r="FV444" s="201"/>
      <c r="FW444" s="201"/>
      <c r="FX444" s="201"/>
      <c r="FY444" s="201"/>
      <c r="FZ444" s="201"/>
      <c r="GA444" s="201"/>
      <c r="GB444" s="201"/>
      <c r="GC444" s="201"/>
      <c r="GD444" s="201"/>
      <c r="GE444" s="201"/>
      <c r="GF444" s="201"/>
      <c r="GG444" s="201"/>
      <c r="GH444" s="201"/>
      <c r="GI444" s="201"/>
      <c r="GJ444" s="201"/>
      <c r="GK444" s="201"/>
      <c r="GL444" s="201"/>
      <c r="GM444" s="201"/>
      <c r="GN444" s="201"/>
      <c r="GO444" s="201"/>
      <c r="GP444" s="201"/>
      <c r="GQ444" s="201"/>
      <c r="GR444" s="201"/>
      <c r="GS444" s="201"/>
      <c r="GT444" s="201"/>
      <c r="GU444" s="201"/>
      <c r="GV444" s="201"/>
      <c r="GW444" s="201"/>
      <c r="GX444" s="201"/>
      <c r="GY444" s="201"/>
      <c r="GZ444" s="201"/>
      <c r="HA444" s="201"/>
      <c r="HB444" s="201"/>
      <c r="HC444" s="201"/>
      <c r="HD444" s="201"/>
      <c r="HE444" s="201"/>
      <c r="HF444" s="201"/>
      <c r="HG444" s="201"/>
      <c r="HH444" s="201"/>
      <c r="HI444" s="201"/>
      <c r="HJ444" s="201"/>
      <c r="HK444" s="201"/>
      <c r="HL444" s="201"/>
      <c r="HM444" s="201"/>
      <c r="HN444" s="201"/>
      <c r="HO444" s="201"/>
      <c r="HP444" s="201"/>
      <c r="HQ444" s="201"/>
      <c r="HR444" s="201"/>
      <c r="HS444" s="201"/>
      <c r="HT444" s="201"/>
      <c r="HU444" s="201"/>
      <c r="HV444" s="201"/>
      <c r="HW444" s="201"/>
      <c r="HX444" s="201"/>
      <c r="HY444" s="201"/>
      <c r="HZ444" s="201"/>
      <c r="IA444" s="201"/>
      <c r="IB444" s="201"/>
      <c r="IC444" s="201"/>
      <c r="ID444" s="201"/>
      <c r="IE444" s="201"/>
      <c r="IF444" s="201"/>
      <c r="IG444" s="201"/>
      <c r="IH444" s="201"/>
      <c r="II444" s="201"/>
      <c r="IJ444" s="201"/>
      <c r="IK444" s="201"/>
      <c r="IL444" s="201"/>
      <c r="IM444" s="201"/>
      <c r="IN444" s="201"/>
      <c r="IO444" s="201"/>
      <c r="IP444" s="201"/>
      <c r="IQ444" s="201"/>
      <c r="IR444" s="201"/>
      <c r="IS444" s="201"/>
      <c r="IT444" s="201"/>
      <c r="IU444" s="201"/>
      <c r="IV444" s="201"/>
      <c r="IW444" s="201"/>
      <c r="IX444" s="201"/>
      <c r="IY444" s="201"/>
      <c r="IZ444" s="201"/>
      <c r="JA444" s="201"/>
      <c r="JB444" s="201"/>
      <c r="JC444" s="201"/>
      <c r="JD444" s="201"/>
      <c r="JE444" s="201"/>
      <c r="JF444" s="201"/>
      <c r="JG444" s="201"/>
      <c r="JH444" s="201"/>
      <c r="JI444" s="201"/>
      <c r="JJ444" s="201"/>
      <c r="JK444" s="201"/>
      <c r="JL444" s="201"/>
      <c r="JM444" s="201"/>
      <c r="JN444" s="201"/>
      <c r="JO444" s="201"/>
      <c r="JP444" s="201"/>
      <c r="JQ444" s="201"/>
      <c r="JR444" s="201"/>
      <c r="JS444" s="201"/>
      <c r="JT444" s="201"/>
      <c r="JU444" s="201"/>
      <c r="JV444" s="201"/>
      <c r="JW444" s="201"/>
      <c r="JX444" s="201"/>
      <c r="JY444" s="201"/>
      <c r="JZ444" s="201"/>
      <c r="KA444" s="201"/>
      <c r="KB444" s="201"/>
      <c r="KC444" s="201"/>
      <c r="KD444" s="201"/>
      <c r="KE444" s="201"/>
      <c r="KF444" s="201"/>
      <c r="KG444" s="201"/>
      <c r="KH444" s="201"/>
      <c r="KI444" s="201"/>
      <c r="KJ444" s="201"/>
      <c r="KK444" s="201"/>
      <c r="KL444" s="201"/>
      <c r="KM444" s="201"/>
      <c r="KN444" s="201"/>
      <c r="KO444" s="201"/>
      <c r="KP444" s="201"/>
      <c r="KQ444" s="201"/>
      <c r="KR444" s="201"/>
      <c r="KS444" s="201"/>
      <c r="KT444" s="201"/>
      <c r="KU444" s="201"/>
      <c r="KV444" s="201"/>
      <c r="KW444" s="201"/>
      <c r="KX444" s="201"/>
      <c r="KY444" s="201"/>
      <c r="KZ444" s="201"/>
      <c r="LA444" s="201"/>
      <c r="LB444" s="201"/>
      <c r="LC444" s="201"/>
      <c r="LD444" s="201"/>
      <c r="LE444" s="201"/>
      <c r="LF444" s="201"/>
      <c r="LG444" s="201"/>
      <c r="LH444" s="201"/>
      <c r="LI444" s="201"/>
      <c r="LJ444" s="201"/>
      <c r="LK444" s="201"/>
      <c r="LL444" s="201"/>
      <c r="LM444" s="201"/>
      <c r="LN444" s="201"/>
      <c r="LO444" s="201"/>
      <c r="LP444" s="201"/>
      <c r="LQ444" s="201"/>
      <c r="LR444" s="201"/>
      <c r="LS444" s="201"/>
      <c r="LT444" s="201"/>
      <c r="LU444" s="201"/>
      <c r="LV444" s="201"/>
      <c r="LW444" s="201"/>
      <c r="LX444" s="201"/>
      <c r="LY444" s="201"/>
      <c r="LZ444" s="201"/>
      <c r="MA444" s="201"/>
      <c r="MB444" s="201"/>
      <c r="MC444" s="201"/>
      <c r="MD444" s="201"/>
      <c r="ME444" s="201"/>
      <c r="MF444" s="201"/>
      <c r="MG444" s="201"/>
      <c r="MH444" s="201"/>
      <c r="MI444" s="201"/>
      <c r="MJ444" s="201"/>
      <c r="MK444" s="201"/>
      <c r="ML444" s="201"/>
      <c r="MM444" s="201"/>
      <c r="MN444" s="201"/>
      <c r="MO444" s="201"/>
      <c r="MP444" s="201"/>
      <c r="MQ444" s="201"/>
      <c r="MR444" s="201"/>
      <c r="MS444" s="201"/>
      <c r="MT444" s="201"/>
      <c r="MU444" s="201"/>
      <c r="MV444" s="201"/>
      <c r="MW444" s="201"/>
      <c r="MX444" s="201"/>
      <c r="MY444" s="201"/>
      <c r="MZ444" s="201"/>
      <c r="NA444" s="201"/>
      <c r="NB444" s="201"/>
      <c r="NC444" s="201"/>
      <c r="ND444" s="201"/>
      <c r="NE444" s="201"/>
      <c r="NF444" s="201"/>
      <c r="NG444" s="201"/>
      <c r="NH444" s="201"/>
      <c r="NI444" s="201"/>
      <c r="NJ444" s="201"/>
      <c r="NK444" s="201"/>
      <c r="NL444" s="201"/>
      <c r="NM444" s="201"/>
      <c r="NN444" s="201"/>
      <c r="NO444" s="201"/>
      <c r="NP444" s="201"/>
      <c r="NQ444" s="201"/>
      <c r="NR444" s="201"/>
      <c r="NS444" s="201"/>
      <c r="NT444" s="201"/>
      <c r="NU444" s="201"/>
      <c r="NV444" s="201"/>
      <c r="NW444" s="201"/>
      <c r="NX444" s="201"/>
      <c r="NY444" s="201"/>
      <c r="NZ444" s="201"/>
      <c r="OA444" s="201"/>
      <c r="OB444" s="201"/>
      <c r="OC444" s="201"/>
      <c r="OD444" s="201"/>
      <c r="OE444" s="201"/>
      <c r="OF444" s="201"/>
      <c r="OG444" s="201"/>
      <c r="OH444" s="201"/>
      <c r="OI444" s="201"/>
      <c r="OJ444" s="201"/>
      <c r="OK444" s="201"/>
      <c r="OL444" s="201"/>
      <c r="OM444" s="201"/>
      <c r="ON444" s="201"/>
      <c r="OO444" s="201"/>
      <c r="OP444" s="201"/>
      <c r="OQ444" s="201"/>
      <c r="OR444" s="201"/>
      <c r="OS444" s="201"/>
      <c r="OT444" s="201"/>
      <c r="OU444" s="201"/>
      <c r="OV444" s="201"/>
      <c r="OW444" s="201"/>
      <c r="OX444" s="201"/>
      <c r="OY444" s="201"/>
      <c r="OZ444" s="201"/>
      <c r="PA444" s="201"/>
      <c r="PB444" s="201"/>
      <c r="PC444" s="201"/>
      <c r="PD444" s="201"/>
      <c r="PE444" s="201"/>
      <c r="PF444" s="201"/>
      <c r="PG444" s="201"/>
      <c r="PH444" s="201"/>
      <c r="PI444" s="201"/>
      <c r="PJ444" s="201"/>
      <c r="PK444" s="201"/>
      <c r="PL444" s="201"/>
      <c r="PM444" s="201"/>
      <c r="PN444" s="201"/>
      <c r="PO444" s="201"/>
      <c r="PP444" s="201"/>
      <c r="PQ444" s="201"/>
      <c r="PR444" s="201"/>
      <c r="PS444" s="201"/>
      <c r="PT444" s="201"/>
      <c r="PU444" s="201"/>
      <c r="PV444" s="201"/>
      <c r="PW444" s="201"/>
      <c r="PX444" s="201"/>
      <c r="PY444" s="201"/>
      <c r="PZ444" s="201"/>
      <c r="QA444" s="201"/>
      <c r="QB444" s="201"/>
      <c r="QC444" s="201"/>
      <c r="QD444" s="201"/>
      <c r="QE444" s="201"/>
      <c r="QF444" s="201"/>
      <c r="QG444" s="201"/>
      <c r="QH444" s="201"/>
      <c r="QI444" s="201"/>
      <c r="QJ444" s="201"/>
      <c r="QK444" s="201"/>
      <c r="QL444" s="201"/>
      <c r="QM444" s="201"/>
      <c r="QN444" s="201"/>
      <c r="QO444" s="201"/>
      <c r="QP444" s="201"/>
      <c r="QQ444" s="201"/>
      <c r="QR444" s="201"/>
      <c r="QS444" s="201"/>
      <c r="QT444" s="201"/>
      <c r="QU444" s="201"/>
      <c r="QV444" s="201"/>
      <c r="QW444" s="201"/>
      <c r="QX444" s="201"/>
      <c r="QY444" s="201"/>
      <c r="QZ444" s="201"/>
      <c r="RA444" s="201"/>
      <c r="RB444" s="201"/>
      <c r="RC444" s="201"/>
      <c r="RD444" s="201"/>
      <c r="RE444" s="201"/>
      <c r="RF444" s="201"/>
      <c r="RG444" s="201"/>
      <c r="RH444" s="201"/>
      <c r="RI444" s="201"/>
      <c r="RJ444" s="201"/>
      <c r="RK444" s="201"/>
      <c r="RL444" s="201"/>
      <c r="RM444" s="201"/>
      <c r="RN444" s="201"/>
      <c r="RO444" s="201"/>
      <c r="RP444" s="201"/>
      <c r="RQ444" s="201"/>
      <c r="RR444" s="201"/>
      <c r="RS444" s="201"/>
      <c r="RT444" s="201"/>
      <c r="RU444" s="201"/>
      <c r="RV444" s="201"/>
      <c r="RW444" s="201"/>
      <c r="RX444" s="201"/>
      <c r="RY444" s="201"/>
      <c r="RZ444" s="201"/>
      <c r="SA444" s="201"/>
      <c r="SB444" s="201"/>
      <c r="SC444" s="201"/>
      <c r="SD444" s="201"/>
      <c r="SE444" s="201"/>
      <c r="SF444" s="201"/>
      <c r="SG444" s="201"/>
      <c r="SH444" s="201"/>
      <c r="SI444" s="201"/>
      <c r="SJ444" s="201"/>
      <c r="SK444" s="201"/>
      <c r="SL444" s="201"/>
      <c r="SM444" s="201"/>
      <c r="SN444" s="201"/>
      <c r="SO444" s="201"/>
      <c r="SP444" s="201"/>
      <c r="SQ444" s="201"/>
      <c r="SR444" s="201"/>
      <c r="SS444" s="201"/>
      <c r="ST444" s="201"/>
      <c r="SU444" s="201"/>
      <c r="SV444" s="201"/>
      <c r="SW444" s="201"/>
      <c r="SX444" s="201"/>
      <c r="SY444" s="201"/>
      <c r="SZ444" s="201"/>
      <c r="TA444" s="201"/>
      <c r="TB444" s="201"/>
      <c r="TC444" s="201"/>
      <c r="TD444" s="201"/>
      <c r="TE444" s="201"/>
      <c r="TF444" s="201"/>
      <c r="TG444" s="201"/>
      <c r="TH444" s="201"/>
      <c r="TI444" s="201"/>
      <c r="TJ444" s="201"/>
      <c r="TK444" s="201"/>
      <c r="TL444" s="201"/>
      <c r="TM444" s="201"/>
      <c r="TN444" s="201"/>
      <c r="TO444" s="201"/>
      <c r="TP444" s="201"/>
      <c r="TQ444" s="201"/>
      <c r="TR444" s="201"/>
      <c r="TS444" s="201"/>
      <c r="TT444" s="201"/>
      <c r="TU444" s="201"/>
      <c r="TV444" s="201"/>
      <c r="TW444" s="201"/>
      <c r="TX444" s="201"/>
      <c r="TY444" s="201"/>
      <c r="TZ444" s="201"/>
      <c r="UA444" s="201"/>
      <c r="UB444" s="201"/>
      <c r="UC444" s="201"/>
      <c r="UD444" s="201"/>
      <c r="UE444" s="201"/>
      <c r="UF444" s="201"/>
      <c r="UG444" s="201"/>
      <c r="UH444" s="201"/>
      <c r="UI444" s="201"/>
      <c r="UJ444" s="201"/>
      <c r="UK444" s="201"/>
      <c r="UL444" s="201"/>
      <c r="UM444" s="201"/>
      <c r="UN444" s="201"/>
      <c r="UO444" s="201"/>
      <c r="UP444" s="201"/>
      <c r="UQ444" s="201"/>
      <c r="UR444" s="201"/>
      <c r="US444" s="201"/>
      <c r="UT444" s="201"/>
      <c r="UU444" s="201"/>
      <c r="UV444" s="201"/>
      <c r="UW444" s="201"/>
      <c r="UX444" s="201"/>
      <c r="UY444" s="201"/>
      <c r="UZ444" s="201"/>
      <c r="VA444" s="201"/>
      <c r="VB444" s="201"/>
      <c r="VC444" s="201"/>
      <c r="VD444" s="201"/>
      <c r="VE444" s="201"/>
      <c r="VF444" s="201"/>
      <c r="VG444" s="201"/>
      <c r="VH444" s="201"/>
      <c r="VI444" s="201"/>
      <c r="VJ444" s="201"/>
      <c r="VK444" s="201"/>
      <c r="VL444" s="201"/>
      <c r="VM444" s="201"/>
      <c r="VN444" s="201"/>
      <c r="VO444" s="201"/>
      <c r="VP444" s="201"/>
      <c r="VQ444" s="201"/>
      <c r="VR444" s="201"/>
      <c r="VS444" s="201"/>
      <c r="VT444" s="201"/>
      <c r="VU444" s="201"/>
      <c r="VV444" s="201"/>
      <c r="VW444" s="201"/>
      <c r="VX444" s="201"/>
      <c r="VY444" s="201"/>
      <c r="VZ444" s="201"/>
      <c r="WA444" s="201"/>
      <c r="WB444" s="201"/>
      <c r="WC444" s="201"/>
      <c r="WD444" s="201"/>
      <c r="WE444" s="201"/>
      <c r="WF444" s="201"/>
      <c r="WG444" s="201"/>
      <c r="WH444" s="201"/>
      <c r="WI444" s="201"/>
      <c r="WJ444" s="201"/>
      <c r="WK444" s="201"/>
      <c r="WL444" s="201"/>
      <c r="WM444" s="201"/>
      <c r="WN444" s="201"/>
      <c r="WO444" s="201"/>
      <c r="WP444" s="201"/>
      <c r="WQ444" s="201"/>
      <c r="WR444" s="201"/>
      <c r="WS444" s="201"/>
      <c r="WT444" s="201"/>
      <c r="WU444" s="201"/>
      <c r="WV444" s="201"/>
      <c r="WW444" s="201"/>
      <c r="WX444" s="201"/>
      <c r="WY444" s="201"/>
      <c r="WZ444" s="201"/>
      <c r="XA444" s="201"/>
      <c r="XB444" s="201"/>
      <c r="XC444" s="201"/>
      <c r="XD444" s="201"/>
      <c r="XE444" s="201"/>
      <c r="XF444" s="201"/>
      <c r="XG444" s="201"/>
      <c r="XH444" s="201"/>
      <c r="XI444" s="201"/>
      <c r="XJ444" s="201"/>
      <c r="XK444" s="201"/>
      <c r="XL444" s="201"/>
      <c r="XM444" s="201"/>
      <c r="XN444" s="201"/>
      <c r="XO444" s="201"/>
      <c r="XP444" s="201"/>
      <c r="XQ444" s="201"/>
      <c r="XR444" s="201"/>
      <c r="XS444" s="201"/>
      <c r="XT444" s="201"/>
      <c r="XU444" s="201"/>
      <c r="XV444" s="201"/>
      <c r="XW444" s="201"/>
      <c r="XX444" s="201"/>
      <c r="XY444" s="201"/>
      <c r="XZ444" s="201"/>
      <c r="YA444" s="201"/>
      <c r="YB444" s="201"/>
      <c r="YC444" s="201"/>
      <c r="YD444" s="201"/>
      <c r="YE444" s="201"/>
      <c r="YF444" s="201"/>
      <c r="YG444" s="201"/>
      <c r="YH444" s="201"/>
      <c r="YI444" s="201"/>
      <c r="YJ444" s="201"/>
      <c r="YK444" s="201"/>
      <c r="YL444" s="201"/>
      <c r="YM444" s="201"/>
      <c r="YN444" s="201"/>
      <c r="YO444" s="201"/>
      <c r="YP444" s="201"/>
      <c r="YQ444" s="201"/>
      <c r="YR444" s="201"/>
      <c r="YS444" s="201"/>
      <c r="YT444" s="201"/>
      <c r="YU444" s="201"/>
      <c r="YV444" s="201"/>
      <c r="YW444" s="201"/>
      <c r="YX444" s="201"/>
      <c r="YY444" s="201"/>
      <c r="YZ444" s="201"/>
      <c r="ZA444" s="201"/>
      <c r="ZB444" s="201"/>
      <c r="ZC444" s="201"/>
      <c r="ZD444" s="201"/>
      <c r="ZE444" s="201"/>
      <c r="ZF444" s="201"/>
      <c r="ZG444" s="201"/>
      <c r="ZH444" s="201"/>
      <c r="ZI444" s="201"/>
      <c r="ZJ444" s="201"/>
      <c r="ZK444" s="201"/>
      <c r="ZL444" s="201"/>
      <c r="ZM444" s="201"/>
      <c r="ZN444" s="201"/>
      <c r="ZO444" s="201"/>
      <c r="ZP444" s="201"/>
      <c r="ZQ444" s="201"/>
      <c r="ZR444" s="201"/>
      <c r="ZS444" s="201"/>
      <c r="ZT444" s="201"/>
      <c r="ZU444" s="201"/>
      <c r="ZV444" s="201"/>
      <c r="ZW444" s="201"/>
      <c r="ZX444" s="201"/>
      <c r="ZY444" s="201"/>
      <c r="ZZ444" s="201"/>
      <c r="AAA444" s="201"/>
      <c r="AAB444" s="201"/>
      <c r="AAC444" s="201"/>
      <c r="AAD444" s="201"/>
      <c r="AAE444" s="201"/>
      <c r="AAF444" s="201"/>
      <c r="AAG444" s="201"/>
      <c r="AAH444" s="201"/>
      <c r="AAI444" s="201"/>
      <c r="AAJ444" s="201"/>
      <c r="AAK444" s="201"/>
      <c r="AAL444" s="201"/>
      <c r="AAM444" s="201"/>
      <c r="AAN444" s="201"/>
      <c r="AAO444" s="201"/>
      <c r="AAP444" s="201"/>
      <c r="AAQ444" s="201"/>
      <c r="AAR444" s="201"/>
      <c r="AAS444" s="201"/>
      <c r="AAT444" s="201"/>
      <c r="AAU444" s="201"/>
      <c r="AAV444" s="201"/>
      <c r="AAW444" s="201"/>
      <c r="AAX444" s="201"/>
      <c r="AAY444" s="201"/>
      <c r="AAZ444" s="201"/>
      <c r="ABA444" s="201"/>
      <c r="ABB444" s="201"/>
      <c r="ABC444" s="201"/>
      <c r="ABD444" s="201"/>
      <c r="ABE444" s="201"/>
      <c r="ABF444" s="201"/>
      <c r="ABG444" s="201"/>
      <c r="ABH444" s="201"/>
      <c r="ABI444" s="201"/>
      <c r="ABJ444" s="201"/>
      <c r="ABK444" s="201"/>
      <c r="ABL444" s="201"/>
      <c r="ABM444" s="201"/>
      <c r="ABN444" s="201"/>
      <c r="ABO444" s="201"/>
      <c r="ABP444" s="201"/>
      <c r="ABQ444" s="201"/>
      <c r="ABR444" s="201"/>
      <c r="ABS444" s="201"/>
      <c r="ABT444" s="201"/>
      <c r="ABU444" s="201"/>
      <c r="ABV444" s="201"/>
      <c r="ABW444" s="201"/>
      <c r="ABX444" s="201"/>
      <c r="ABY444" s="201"/>
      <c r="ABZ444" s="201"/>
      <c r="ACA444" s="201"/>
      <c r="ACB444" s="201"/>
      <c r="ACC444" s="201"/>
      <c r="ACD444" s="201"/>
      <c r="ACE444" s="201"/>
      <c r="ACF444" s="201"/>
      <c r="ACG444" s="201"/>
      <c r="ACH444" s="201"/>
      <c r="ACI444" s="201"/>
      <c r="ACJ444" s="201"/>
      <c r="ACK444" s="201"/>
      <c r="ACL444" s="201"/>
      <c r="ACM444" s="201"/>
      <c r="ACN444" s="201"/>
      <c r="ACO444" s="201"/>
      <c r="ACP444" s="201"/>
      <c r="ACQ444" s="201"/>
      <c r="ACR444" s="201"/>
      <c r="ACS444" s="201"/>
      <c r="ACT444" s="201"/>
      <c r="ACU444" s="201"/>
      <c r="ACV444" s="201"/>
      <c r="ACW444" s="201"/>
      <c r="ACX444" s="201"/>
      <c r="ACY444" s="201"/>
      <c r="ACZ444" s="201"/>
      <c r="ADA444" s="201"/>
      <c r="ADB444" s="201"/>
      <c r="ADC444" s="201"/>
      <c r="ADD444" s="201"/>
      <c r="ADE444" s="201"/>
      <c r="ADF444" s="201"/>
      <c r="ADG444" s="201"/>
      <c r="ADH444" s="201"/>
      <c r="ADI444" s="201"/>
      <c r="ADJ444" s="201"/>
      <c r="ADK444" s="201"/>
      <c r="ADL444" s="201"/>
      <c r="ADM444" s="201"/>
      <c r="ADN444" s="201"/>
      <c r="ADO444" s="201"/>
      <c r="ADP444" s="201"/>
      <c r="ADQ444" s="201"/>
      <c r="ADR444" s="201"/>
      <c r="ADS444" s="201"/>
      <c r="ADT444" s="201"/>
      <c r="ADU444" s="201"/>
      <c r="ADV444" s="201"/>
      <c r="ADW444" s="201"/>
      <c r="ADX444" s="201"/>
      <c r="ADY444" s="201"/>
      <c r="ADZ444" s="201"/>
      <c r="AEA444" s="201"/>
      <c r="AEB444" s="201"/>
      <c r="AEC444" s="201"/>
      <c r="AED444" s="201"/>
      <c r="AEE444" s="201"/>
      <c r="AEF444" s="201"/>
      <c r="AEG444" s="201"/>
      <c r="AEH444" s="201"/>
      <c r="AEI444" s="201"/>
      <c r="AEJ444" s="201"/>
      <c r="AEK444" s="201"/>
      <c r="AEL444" s="201"/>
      <c r="AEM444" s="201"/>
      <c r="AEN444" s="201"/>
      <c r="AEO444" s="201"/>
      <c r="AEP444" s="201"/>
      <c r="AEQ444" s="201"/>
      <c r="AER444" s="201"/>
      <c r="AES444" s="201"/>
      <c r="AET444" s="201"/>
      <c r="AEU444" s="201"/>
      <c r="AEV444" s="201"/>
      <c r="AEW444" s="201"/>
      <c r="AEX444" s="201"/>
      <c r="AEY444" s="201"/>
      <c r="AEZ444" s="201"/>
      <c r="AFA444" s="201"/>
      <c r="AFB444" s="201"/>
      <c r="AFC444" s="201"/>
      <c r="AFD444" s="201"/>
      <c r="AFE444" s="201"/>
      <c r="AFF444" s="201"/>
      <c r="AFG444" s="201"/>
      <c r="AFH444" s="201"/>
      <c r="AFI444" s="201"/>
      <c r="AFJ444" s="201"/>
      <c r="AFK444" s="201"/>
      <c r="AFL444" s="201"/>
      <c r="AFM444" s="201"/>
      <c r="AFN444" s="201"/>
      <c r="AFO444" s="201"/>
      <c r="AFP444" s="201"/>
      <c r="AFQ444" s="201"/>
      <c r="AFR444" s="201"/>
      <c r="AFS444" s="201"/>
      <c r="AFT444" s="201"/>
      <c r="AFU444" s="201"/>
      <c r="AFV444" s="201"/>
      <c r="AFW444" s="201"/>
      <c r="AFX444" s="201"/>
      <c r="AFY444" s="201"/>
      <c r="AFZ444" s="201"/>
      <c r="AGA444" s="201"/>
      <c r="AGB444" s="201"/>
      <c r="AGC444" s="201"/>
      <c r="AGD444" s="201"/>
      <c r="AGE444" s="201"/>
      <c r="AGF444" s="201"/>
      <c r="AGG444" s="201"/>
      <c r="AGH444" s="201"/>
      <c r="AGI444" s="201"/>
      <c r="AGJ444" s="201"/>
      <c r="AGK444" s="201"/>
      <c r="AGL444" s="201"/>
      <c r="AGM444" s="201"/>
      <c r="AGN444" s="201"/>
      <c r="AGO444" s="201"/>
      <c r="AGP444" s="201"/>
      <c r="AGQ444" s="201"/>
      <c r="AGR444" s="201"/>
      <c r="AGS444" s="201"/>
      <c r="AGT444" s="201"/>
      <c r="AGU444" s="201"/>
      <c r="AGV444" s="201"/>
      <c r="AGW444" s="201"/>
      <c r="AGX444" s="201"/>
      <c r="AGY444" s="201"/>
      <c r="AGZ444" s="201"/>
      <c r="AHA444" s="201"/>
      <c r="AHB444" s="201"/>
      <c r="AHC444" s="201"/>
      <c r="AHD444" s="201"/>
      <c r="AHE444" s="201"/>
      <c r="AHF444" s="201"/>
      <c r="AHG444" s="201"/>
      <c r="AHH444" s="201"/>
      <c r="AHI444" s="201"/>
      <c r="AHJ444" s="201"/>
      <c r="AHK444" s="201"/>
      <c r="AHL444" s="201"/>
      <c r="AHM444" s="201"/>
      <c r="AHN444" s="201"/>
      <c r="AHO444" s="201"/>
      <c r="AHP444" s="201"/>
      <c r="AHQ444" s="201"/>
      <c r="AHR444" s="201"/>
      <c r="AHS444" s="201"/>
      <c r="AHT444" s="201"/>
      <c r="AHU444" s="201"/>
      <c r="AHV444" s="201"/>
      <c r="AHW444" s="201"/>
      <c r="AHX444" s="201"/>
      <c r="AHY444" s="201"/>
      <c r="AHZ444" s="201"/>
      <c r="AIA444" s="201"/>
      <c r="AIB444" s="201"/>
      <c r="AIC444" s="201"/>
      <c r="AID444" s="201"/>
      <c r="AIE444" s="201"/>
      <c r="AIF444" s="201"/>
      <c r="AIG444" s="201"/>
      <c r="AIH444" s="201"/>
      <c r="AII444" s="201"/>
      <c r="AIJ444" s="201"/>
      <c r="AIK444" s="201"/>
      <c r="AIL444" s="201"/>
      <c r="AIM444" s="201"/>
      <c r="AIN444" s="201"/>
      <c r="AIO444" s="201"/>
      <c r="AIP444" s="201"/>
      <c r="AIQ444" s="201"/>
      <c r="AIR444" s="201"/>
      <c r="AIS444" s="201"/>
      <c r="AIT444" s="201"/>
      <c r="AIU444" s="201"/>
      <c r="AIV444" s="201"/>
      <c r="AIW444" s="201"/>
      <c r="AIX444" s="201"/>
      <c r="AIY444" s="201"/>
      <c r="AIZ444" s="201"/>
      <c r="AJA444" s="201"/>
      <c r="AJB444" s="201"/>
      <c r="AJC444" s="201"/>
      <c r="AJD444" s="201"/>
      <c r="AJE444" s="201"/>
      <c r="AJF444" s="201"/>
      <c r="AJG444" s="201"/>
      <c r="AJH444" s="201"/>
      <c r="AJI444" s="201"/>
      <c r="AJJ444" s="201"/>
      <c r="AJK444" s="201"/>
      <c r="AJL444" s="201"/>
      <c r="AJM444" s="201"/>
      <c r="AJN444" s="201"/>
      <c r="AJO444" s="201"/>
      <c r="AJP444" s="201"/>
      <c r="AJQ444" s="201"/>
      <c r="AJR444" s="201"/>
      <c r="AJS444" s="201"/>
      <c r="AJT444" s="201"/>
      <c r="AJU444" s="201"/>
      <c r="AJV444" s="201"/>
      <c r="AJW444" s="201"/>
      <c r="AJX444" s="201"/>
      <c r="AJY444" s="201"/>
      <c r="AJZ444" s="201"/>
      <c r="AKA444" s="201"/>
      <c r="AKB444" s="201"/>
      <c r="AKC444" s="201"/>
      <c r="AKD444" s="201"/>
      <c r="AKE444" s="201"/>
      <c r="AKF444" s="201"/>
      <c r="AKG444" s="201"/>
      <c r="AKH444" s="201"/>
      <c r="AKI444" s="201"/>
      <c r="AKJ444" s="201"/>
      <c r="AKK444" s="201"/>
      <c r="AKL444" s="201"/>
      <c r="AKM444" s="201"/>
      <c r="AKN444" s="201"/>
      <c r="AKO444" s="201"/>
      <c r="AKP444" s="201"/>
      <c r="AKQ444" s="201"/>
      <c r="AKR444" s="201"/>
      <c r="AKS444" s="201"/>
      <c r="AKT444" s="201"/>
      <c r="AKU444" s="201"/>
      <c r="AKV444" s="201"/>
      <c r="AKW444" s="201"/>
      <c r="AKX444" s="201"/>
      <c r="AKY444" s="201"/>
      <c r="AKZ444" s="201"/>
      <c r="ALA444" s="201"/>
      <c r="ALB444" s="201"/>
      <c r="ALC444" s="201"/>
      <c r="ALD444" s="201"/>
      <c r="ALE444" s="201"/>
      <c r="ALF444" s="201"/>
      <c r="ALG444" s="201"/>
      <c r="ALH444" s="201"/>
      <c r="ALI444" s="201"/>
      <c r="ALJ444" s="201"/>
      <c r="ALK444" s="201"/>
      <c r="ALL444" s="201"/>
      <c r="ALM444" s="201"/>
      <c r="ALN444" s="201"/>
      <c r="ALO444" s="201"/>
      <c r="ALP444" s="201"/>
      <c r="ALQ444" s="201"/>
      <c r="ALR444" s="201"/>
      <c r="ALS444" s="201"/>
      <c r="ALT444" s="201"/>
      <c r="ALU444" s="201"/>
      <c r="ALV444" s="201"/>
      <c r="ALW444" s="201"/>
      <c r="ALX444" s="201"/>
      <c r="ALY444" s="201"/>
      <c r="ALZ444" s="201"/>
      <c r="AMA444" s="201"/>
      <c r="AMB444" s="201"/>
      <c r="AMC444" s="201"/>
      <c r="AMD444" s="201"/>
      <c r="AME444" s="201"/>
      <c r="AMF444" s="201"/>
      <c r="AMG444" s="201"/>
      <c r="AMH444" s="201"/>
      <c r="AMI444" s="201"/>
      <c r="AMJ444" s="201"/>
      <c r="AMK444" s="201"/>
      <c r="AML444" s="201"/>
      <c r="AMM444" s="201"/>
      <c r="AMN444" s="201"/>
      <c r="AMO444" s="201"/>
      <c r="AMP444" s="201"/>
      <c r="AMQ444" s="201"/>
      <c r="AMR444" s="201"/>
      <c r="AMS444" s="201"/>
      <c r="AMT444" s="201"/>
      <c r="AMU444" s="201"/>
      <c r="AMV444" s="201"/>
      <c r="AMW444" s="201"/>
      <c r="AMX444" s="201"/>
      <c r="AMY444" s="201"/>
      <c r="AMZ444" s="201"/>
      <c r="ANA444" s="201"/>
      <c r="ANB444" s="201"/>
      <c r="ANC444" s="201"/>
      <c r="AND444" s="201"/>
      <c r="ANE444" s="201"/>
      <c r="ANF444" s="201"/>
      <c r="ANG444" s="201"/>
      <c r="ANH444" s="201"/>
      <c r="ANI444" s="201"/>
      <c r="ANJ444" s="201"/>
      <c r="ANK444" s="201"/>
      <c r="ANL444" s="201"/>
      <c r="ANM444" s="201"/>
      <c r="ANN444" s="201"/>
      <c r="ANO444" s="201"/>
      <c r="ANP444" s="201"/>
      <c r="ANQ444" s="201"/>
      <c r="ANR444" s="201"/>
      <c r="ANS444" s="201"/>
      <c r="ANT444" s="201"/>
      <c r="ANU444" s="201"/>
      <c r="ANV444" s="201"/>
      <c r="ANW444" s="201"/>
      <c r="ANX444" s="201"/>
      <c r="ANY444" s="201"/>
      <c r="ANZ444" s="201"/>
      <c r="AOA444" s="201"/>
      <c r="AOB444" s="201"/>
      <c r="AOC444" s="201"/>
      <c r="AOD444" s="201"/>
      <c r="AOE444" s="201"/>
      <c r="AOF444" s="201"/>
      <c r="AOG444" s="201"/>
      <c r="AOH444" s="201"/>
      <c r="AOI444" s="201"/>
      <c r="AOJ444" s="201"/>
      <c r="AOK444" s="201"/>
      <c r="AOL444" s="201"/>
      <c r="AOM444" s="201"/>
      <c r="AON444" s="201"/>
      <c r="AOO444" s="201"/>
      <c r="AOP444" s="201"/>
      <c r="AOQ444" s="201"/>
      <c r="AOR444" s="201"/>
      <c r="AOS444" s="201"/>
      <c r="AOT444" s="201"/>
      <c r="AOU444" s="201"/>
      <c r="AOV444" s="201"/>
      <c r="AOW444" s="201"/>
      <c r="AOX444" s="201"/>
      <c r="AOY444" s="201"/>
      <c r="AOZ444" s="201"/>
      <c r="APA444" s="201"/>
      <c r="APB444" s="201"/>
      <c r="APC444" s="201"/>
      <c r="APD444" s="201"/>
      <c r="APE444" s="201"/>
      <c r="APF444" s="201"/>
      <c r="APG444" s="201"/>
      <c r="APH444" s="201"/>
      <c r="API444" s="201"/>
      <c r="APJ444" s="201"/>
      <c r="APK444" s="201"/>
      <c r="APL444" s="201"/>
      <c r="APM444" s="201"/>
      <c r="APN444" s="201"/>
      <c r="APO444" s="201"/>
      <c r="APP444" s="201"/>
      <c r="APQ444" s="201"/>
      <c r="APR444" s="201"/>
      <c r="APS444" s="201"/>
      <c r="APT444" s="201"/>
      <c r="APU444" s="201"/>
      <c r="APV444" s="201"/>
      <c r="APW444" s="201"/>
      <c r="APX444" s="201"/>
      <c r="APY444" s="201"/>
      <c r="APZ444" s="201"/>
      <c r="AQA444" s="201"/>
      <c r="AQB444" s="201"/>
      <c r="AQC444" s="201"/>
      <c r="AQD444" s="201"/>
      <c r="AQE444" s="201"/>
      <c r="AQF444" s="201"/>
      <c r="AQG444" s="201"/>
      <c r="AQH444" s="201"/>
      <c r="AQI444" s="201"/>
      <c r="AQJ444" s="201"/>
      <c r="AQK444" s="201"/>
      <c r="AQL444" s="201"/>
      <c r="AQM444" s="201"/>
      <c r="AQN444" s="201"/>
      <c r="AQO444" s="201"/>
      <c r="AQP444" s="201"/>
      <c r="AQQ444" s="201"/>
      <c r="AQR444" s="201"/>
      <c r="AQS444" s="201"/>
      <c r="AQT444" s="201"/>
      <c r="AQU444" s="201"/>
      <c r="AQV444" s="201"/>
      <c r="AQW444" s="201"/>
      <c r="AQX444" s="201"/>
      <c r="AQY444" s="201"/>
      <c r="AQZ444" s="201"/>
      <c r="ARA444" s="201"/>
      <c r="ARB444" s="201"/>
      <c r="ARC444" s="201"/>
      <c r="ARD444" s="201"/>
      <c r="ARE444" s="201"/>
      <c r="ARF444" s="201"/>
      <c r="ARG444" s="201"/>
      <c r="ARH444" s="201"/>
      <c r="ARI444" s="201"/>
      <c r="ARJ444" s="201"/>
      <c r="ARK444" s="201"/>
      <c r="ARL444" s="201"/>
      <c r="ARM444" s="201"/>
      <c r="ARN444" s="201"/>
      <c r="ARO444" s="201"/>
      <c r="ARP444" s="201"/>
      <c r="ARQ444" s="201"/>
      <c r="ARR444" s="201"/>
      <c r="ARS444" s="201"/>
      <c r="ART444" s="201"/>
      <c r="ARU444" s="201"/>
      <c r="ARV444" s="201"/>
      <c r="ARW444" s="201"/>
      <c r="ARX444" s="201"/>
      <c r="ARY444" s="201"/>
      <c r="ARZ444" s="201"/>
      <c r="ASA444" s="201"/>
      <c r="ASB444" s="201"/>
      <c r="ASC444" s="201"/>
      <c r="ASD444" s="201"/>
      <c r="ASE444" s="201"/>
      <c r="ASF444" s="201"/>
      <c r="ASG444" s="201"/>
      <c r="ASH444" s="201"/>
      <c r="ASI444" s="201"/>
      <c r="ASJ444" s="201"/>
      <c r="ASK444" s="201"/>
      <c r="ASL444" s="201"/>
      <c r="ASM444" s="201"/>
      <c r="ASN444" s="201"/>
      <c r="ASO444" s="201"/>
      <c r="ASP444" s="201"/>
      <c r="ASQ444" s="201"/>
      <c r="ASR444" s="201"/>
      <c r="ASS444" s="201"/>
      <c r="AST444" s="201"/>
      <c r="ASU444" s="201"/>
      <c r="ASV444" s="201"/>
      <c r="ASW444" s="201"/>
      <c r="ASX444" s="201"/>
      <c r="ASY444" s="201"/>
      <c r="ASZ444" s="201"/>
      <c r="ATA444" s="201"/>
      <c r="ATB444" s="201"/>
      <c r="ATC444" s="201"/>
      <c r="ATD444" s="201"/>
      <c r="ATE444" s="201"/>
      <c r="ATF444" s="201"/>
      <c r="ATG444" s="201"/>
      <c r="ATH444" s="201"/>
      <c r="ATI444" s="201"/>
      <c r="ATJ444" s="201"/>
      <c r="ATK444" s="201"/>
      <c r="ATL444" s="201"/>
      <c r="ATM444" s="201"/>
      <c r="ATN444" s="201"/>
      <c r="ATO444" s="201"/>
      <c r="ATP444" s="201"/>
      <c r="ATQ444" s="201"/>
      <c r="ATR444" s="201"/>
      <c r="ATS444" s="201"/>
      <c r="ATT444" s="201"/>
      <c r="ATU444" s="201"/>
      <c r="ATV444" s="201"/>
      <c r="ATW444" s="201"/>
      <c r="ATX444" s="201"/>
      <c r="ATY444" s="201"/>
      <c r="ATZ444" s="201"/>
      <c r="AUA444" s="201"/>
      <c r="AUB444" s="201"/>
      <c r="AUC444" s="201"/>
      <c r="AUD444" s="201"/>
      <c r="AUE444" s="201"/>
      <c r="AUF444" s="201"/>
      <c r="AUG444" s="201"/>
      <c r="AUH444" s="201"/>
      <c r="AUI444" s="201"/>
      <c r="AUJ444" s="201"/>
      <c r="AUK444" s="201"/>
      <c r="AUL444" s="201"/>
      <c r="AUM444" s="201"/>
      <c r="AUN444" s="201"/>
      <c r="AUO444" s="201"/>
      <c r="AUP444" s="201"/>
      <c r="AUQ444" s="201"/>
      <c r="AUR444" s="201"/>
      <c r="AUS444" s="201"/>
      <c r="AUT444" s="201"/>
      <c r="AUU444" s="201"/>
      <c r="AUV444" s="201"/>
      <c r="AUW444" s="201"/>
      <c r="AUX444" s="201"/>
      <c r="AUY444" s="201"/>
      <c r="AUZ444" s="201"/>
      <c r="AVA444" s="201"/>
      <c r="AVB444" s="201"/>
      <c r="AVC444" s="201"/>
      <c r="AVD444" s="201"/>
      <c r="AVE444" s="201"/>
      <c r="AVF444" s="201"/>
      <c r="AVG444" s="201"/>
      <c r="AVH444" s="201"/>
      <c r="AVI444" s="201"/>
      <c r="AVJ444" s="201"/>
      <c r="AVK444" s="201"/>
      <c r="AVL444" s="201"/>
      <c r="AVM444" s="201"/>
      <c r="AVN444" s="201"/>
      <c r="AVO444" s="201"/>
      <c r="AVP444" s="201"/>
      <c r="AVQ444" s="201"/>
      <c r="AVR444" s="201"/>
      <c r="AVS444" s="201"/>
      <c r="AVT444" s="201"/>
      <c r="AVU444" s="201"/>
      <c r="AVV444" s="201"/>
      <c r="AVW444" s="201"/>
      <c r="AVX444" s="201"/>
      <c r="AVY444" s="201"/>
      <c r="AVZ444" s="201"/>
      <c r="AWA444" s="201"/>
      <c r="AWB444" s="201"/>
      <c r="AWC444" s="201"/>
      <c r="AWD444" s="201"/>
      <c r="AWE444" s="201"/>
      <c r="AWF444" s="201"/>
      <c r="AWG444" s="201"/>
      <c r="AWH444" s="201"/>
      <c r="AWI444" s="201"/>
      <c r="AWJ444" s="201"/>
      <c r="AWK444" s="201"/>
      <c r="AWL444" s="201"/>
      <c r="AWM444" s="201"/>
      <c r="AWN444" s="201"/>
      <c r="AWO444" s="201"/>
      <c r="AWP444" s="201"/>
      <c r="AWQ444" s="201"/>
      <c r="AWR444" s="201"/>
      <c r="AWS444" s="201"/>
      <c r="AWT444" s="201"/>
      <c r="AWU444" s="201"/>
      <c r="AWV444" s="201"/>
      <c r="AWW444" s="201"/>
      <c r="AWX444" s="201"/>
      <c r="AWY444" s="201"/>
      <c r="AWZ444" s="201"/>
      <c r="AXA444" s="201"/>
      <c r="AXB444" s="201"/>
      <c r="AXC444" s="201"/>
      <c r="AXD444" s="201"/>
      <c r="AXE444" s="201"/>
      <c r="AXF444" s="201"/>
      <c r="AXG444" s="201"/>
      <c r="AXH444" s="201"/>
      <c r="AXI444" s="201"/>
      <c r="AXJ444" s="201"/>
      <c r="AXK444" s="201"/>
      <c r="AXL444" s="201"/>
      <c r="AXM444" s="201"/>
      <c r="AXN444" s="201"/>
      <c r="AXO444" s="201"/>
      <c r="AXP444" s="201"/>
      <c r="AXQ444" s="201"/>
      <c r="AXR444" s="201"/>
      <c r="AXS444" s="201"/>
      <c r="AXT444" s="201"/>
      <c r="AXU444" s="201"/>
      <c r="AXV444" s="201"/>
      <c r="AXW444" s="201"/>
      <c r="AXX444" s="201"/>
      <c r="AXY444" s="201"/>
      <c r="AXZ444" s="201"/>
      <c r="AYA444" s="201"/>
      <c r="AYB444" s="201"/>
      <c r="AYC444" s="201"/>
      <c r="AYD444" s="201"/>
      <c r="AYE444" s="201"/>
      <c r="AYF444" s="201"/>
      <c r="AYG444" s="201"/>
      <c r="AYH444" s="201"/>
      <c r="AYI444" s="201"/>
      <c r="AYJ444" s="201"/>
      <c r="AYK444" s="201"/>
      <c r="AYL444" s="201"/>
      <c r="AYM444" s="201"/>
      <c r="AYN444" s="201"/>
      <c r="AYO444" s="201"/>
      <c r="AYP444" s="201"/>
      <c r="AYQ444" s="201"/>
      <c r="AYR444" s="201"/>
      <c r="AYS444" s="201"/>
      <c r="AYT444" s="201"/>
      <c r="AYU444" s="201"/>
      <c r="AYV444" s="201"/>
      <c r="AYW444" s="201"/>
      <c r="AYX444" s="201"/>
      <c r="AYY444" s="201"/>
      <c r="AYZ444" s="201"/>
      <c r="AZA444" s="201"/>
      <c r="AZB444" s="201"/>
      <c r="AZC444" s="201"/>
      <c r="AZD444" s="201"/>
      <c r="AZE444" s="201"/>
      <c r="AZF444" s="201"/>
      <c r="AZG444" s="201"/>
      <c r="AZH444" s="201"/>
      <c r="AZI444" s="201"/>
      <c r="AZJ444" s="201"/>
      <c r="AZK444" s="201"/>
      <c r="AZL444" s="201"/>
      <c r="AZM444" s="201"/>
      <c r="AZN444" s="201"/>
      <c r="AZO444" s="201"/>
      <c r="AZP444" s="201"/>
      <c r="AZQ444" s="201"/>
      <c r="AZR444" s="201"/>
      <c r="AZS444" s="201"/>
      <c r="AZT444" s="201"/>
      <c r="AZU444" s="201"/>
      <c r="AZV444" s="201"/>
      <c r="AZW444" s="201"/>
      <c r="AZX444" s="201"/>
      <c r="AZY444" s="201"/>
      <c r="AZZ444" s="201"/>
      <c r="BAA444" s="201"/>
      <c r="BAB444" s="201"/>
      <c r="BAC444" s="201"/>
      <c r="BAD444" s="201"/>
      <c r="BAE444" s="201"/>
      <c r="BAF444" s="201"/>
      <c r="BAG444" s="201"/>
      <c r="BAH444" s="201"/>
      <c r="BAI444" s="201"/>
      <c r="BAJ444" s="201"/>
      <c r="BAK444" s="201"/>
      <c r="BAL444" s="201"/>
      <c r="BAM444" s="201"/>
      <c r="BAN444" s="201"/>
      <c r="BAO444" s="201"/>
      <c r="BAP444" s="201"/>
      <c r="BAQ444" s="201"/>
      <c r="BAR444" s="201"/>
      <c r="BAS444" s="201"/>
      <c r="BAT444" s="201"/>
      <c r="BAU444" s="201"/>
      <c r="BAV444" s="201"/>
      <c r="BAW444" s="201"/>
      <c r="BAX444" s="201"/>
      <c r="BAY444" s="201"/>
      <c r="BAZ444" s="201"/>
      <c r="BBA444" s="201"/>
      <c r="BBB444" s="201"/>
      <c r="BBC444" s="201"/>
      <c r="BBD444" s="201"/>
      <c r="BBE444" s="201"/>
      <c r="BBF444" s="201"/>
      <c r="BBG444" s="201"/>
      <c r="BBH444" s="201"/>
      <c r="BBI444" s="201"/>
      <c r="BBJ444" s="201"/>
      <c r="BBK444" s="201"/>
      <c r="BBL444" s="201"/>
      <c r="BBM444" s="201"/>
      <c r="BBN444" s="201"/>
      <c r="BBO444" s="201"/>
      <c r="BBP444" s="201"/>
      <c r="BBQ444" s="201"/>
      <c r="BBR444" s="201"/>
      <c r="BBS444" s="201"/>
      <c r="BBT444" s="201"/>
      <c r="BBU444" s="201"/>
      <c r="BBV444" s="201"/>
      <c r="BBW444" s="201"/>
      <c r="BBX444" s="201"/>
      <c r="BBY444" s="201"/>
      <c r="BBZ444" s="201"/>
      <c r="BCA444" s="201"/>
      <c r="BCB444" s="201"/>
      <c r="BCC444" s="201"/>
      <c r="BCD444" s="201"/>
      <c r="BCE444" s="201"/>
      <c r="BCF444" s="201"/>
      <c r="BCG444" s="201"/>
      <c r="BCH444" s="201"/>
      <c r="BCI444" s="201"/>
      <c r="BCJ444" s="201"/>
      <c r="BCK444" s="201"/>
      <c r="BCL444" s="201"/>
      <c r="BCM444" s="201"/>
      <c r="BCN444" s="201"/>
      <c r="BCO444" s="201"/>
      <c r="BCP444" s="201"/>
      <c r="BCQ444" s="201"/>
      <c r="BCR444" s="201"/>
      <c r="BCS444" s="201"/>
      <c r="BCT444" s="201"/>
      <c r="BCU444" s="201"/>
      <c r="BCV444" s="201"/>
      <c r="BCW444" s="201"/>
      <c r="BCX444" s="201"/>
      <c r="BCY444" s="201"/>
      <c r="BCZ444" s="201"/>
      <c r="BDA444" s="201"/>
      <c r="BDB444" s="201"/>
      <c r="BDC444" s="201"/>
      <c r="BDD444" s="201"/>
      <c r="BDE444" s="201"/>
      <c r="BDF444" s="201"/>
      <c r="BDG444" s="201"/>
      <c r="BDH444" s="201"/>
      <c r="BDI444" s="201"/>
      <c r="BDJ444" s="201"/>
      <c r="BDK444" s="201"/>
      <c r="BDL444" s="201"/>
      <c r="BDM444" s="201"/>
      <c r="BDN444" s="201"/>
      <c r="BDO444" s="201"/>
      <c r="BDP444" s="201"/>
      <c r="BDQ444" s="201"/>
      <c r="BDR444" s="201"/>
      <c r="BDS444" s="201"/>
      <c r="BDT444" s="201"/>
      <c r="BDU444" s="201"/>
      <c r="BDV444" s="201"/>
      <c r="BDW444" s="201"/>
      <c r="BDX444" s="201"/>
      <c r="BDY444" s="201"/>
      <c r="BDZ444" s="201"/>
      <c r="BEA444" s="201"/>
      <c r="BEB444" s="201"/>
      <c r="BEC444" s="201"/>
      <c r="BED444" s="201"/>
      <c r="BEE444" s="201"/>
      <c r="BEF444" s="201"/>
      <c r="BEG444" s="201"/>
      <c r="BEH444" s="201"/>
      <c r="BEI444" s="201"/>
      <c r="BEJ444" s="201"/>
      <c r="BEK444" s="201"/>
    </row>
    <row r="445" spans="1:1493" s="142" customFormat="1" ht="14.45" hidden="1" customHeight="1" x14ac:dyDescent="0.25">
      <c r="A445" s="99" t="s">
        <v>457</v>
      </c>
      <c r="B445" s="94" t="s">
        <v>1</v>
      </c>
      <c r="C445" s="91" t="s">
        <v>67</v>
      </c>
      <c r="D445" s="91" t="s">
        <v>32</v>
      </c>
      <c r="E445" s="241">
        <v>1</v>
      </c>
      <c r="F445" s="231">
        <v>8.41</v>
      </c>
      <c r="G445" s="92">
        <f>Tabla1[[#This Row],[Precio U. Costo]]*1.05</f>
        <v>8.8305000000000007</v>
      </c>
      <c r="H445" s="92">
        <f>Tabla1[[#This Row],[Precio U. Costo]]*1.08</f>
        <v>9.0828000000000007</v>
      </c>
      <c r="I445" s="92">
        <f>Tabla1[[#This Row],[Precio U. Costo]]*1.1</f>
        <v>9.2510000000000012</v>
      </c>
      <c r="J445" s="92">
        <f>Tabla1[[#This Row],[Precio U. Costo]]*1.15</f>
        <v>9.6715</v>
      </c>
      <c r="K445" s="92">
        <f>Tabla1[[#This Row],[Precio U. Costo]]*1.2</f>
        <v>10.092000000000001</v>
      </c>
      <c r="L445" s="92">
        <f>Tabla1[[#This Row],[Precio U. Costo]]*1.25</f>
        <v>10.512499999999999</v>
      </c>
      <c r="M445" s="92">
        <f>Tabla1[[#This Row],[Precio U. Costo]]*1.3</f>
        <v>10.933</v>
      </c>
      <c r="N445" s="92">
        <f>Tabla1[[#This Row],[Precio U. Costo]]*1.35</f>
        <v>11.3535</v>
      </c>
      <c r="O445" s="92">
        <f>Tabla1[[#This Row],[Precio U. Costo]]*1.4</f>
        <v>11.773999999999999</v>
      </c>
      <c r="P445" s="92">
        <f>Tabla1[[#This Row],[Precio U. Costo]]*1.45</f>
        <v>12.1945</v>
      </c>
      <c r="Q445" s="92">
        <f>Tabla1[[#This Row],[Precio U. Costo]]*1.5</f>
        <v>12.615</v>
      </c>
      <c r="R445" s="100" t="e">
        <f>VLOOKUP(Tabla1[[#This Row],[Item]],Tabla13[],6,)</f>
        <v>#N/A</v>
      </c>
      <c r="S445" s="93" t="e">
        <f>Tabla1[[#This Row],[Cantidad en Existencia registradas]]-Tabla1[[#This Row],[Cantidad vendida
dd/mm/aaaa]]</f>
        <v>#N/A</v>
      </c>
      <c r="T445" s="93" t="e">
        <f>Tabla1[[#This Row],[Cantidad vendida
dd/mm/aaaa]]+#REF!</f>
        <v>#N/A</v>
      </c>
      <c r="U445" s="93" t="e">
        <f>Tabla1[[#This Row],[Existencia
dd/mm/aaaa2]]+#REF!</f>
        <v>#N/A</v>
      </c>
      <c r="V445" s="202"/>
      <c r="W445" s="202"/>
      <c r="X445" s="202"/>
      <c r="Y445" s="202"/>
      <c r="Z445" s="202"/>
      <c r="AA445" s="202"/>
      <c r="AB445" s="202"/>
      <c r="AC445" s="202"/>
      <c r="AD445" s="202"/>
      <c r="AE445" s="202"/>
      <c r="AF445" s="202"/>
      <c r="AG445" s="202"/>
      <c r="AH445" s="202"/>
      <c r="AI445" s="202"/>
      <c r="AJ445" s="202"/>
      <c r="AK445" s="202"/>
      <c r="AL445" s="202"/>
      <c r="AM445" s="202"/>
      <c r="AN445" s="202"/>
      <c r="AO445" s="202"/>
      <c r="AP445" s="202"/>
      <c r="AQ445" s="202"/>
      <c r="AR445" s="202"/>
      <c r="AS445" s="202"/>
      <c r="AT445" s="202"/>
      <c r="AU445" s="202"/>
      <c r="AV445" s="202"/>
      <c r="AW445" s="202"/>
      <c r="AX445" s="202"/>
      <c r="AY445" s="202"/>
      <c r="AZ445" s="202"/>
      <c r="BA445" s="202"/>
      <c r="BB445" s="202"/>
      <c r="BC445" s="202"/>
      <c r="BD445" s="202"/>
      <c r="BE445" s="202"/>
      <c r="BF445" s="202"/>
      <c r="BG445" s="202"/>
      <c r="BH445" s="202"/>
      <c r="BI445" s="202"/>
      <c r="BJ445" s="202"/>
      <c r="BK445" s="202"/>
      <c r="BL445" s="202"/>
      <c r="BM445" s="202"/>
      <c r="BN445" s="202"/>
      <c r="BO445" s="202"/>
      <c r="BP445" s="202"/>
      <c r="BQ445" s="202"/>
      <c r="BR445" s="202"/>
      <c r="BS445" s="202"/>
      <c r="BT445" s="202"/>
      <c r="BU445" s="202"/>
      <c r="BV445" s="202"/>
      <c r="BW445" s="202"/>
      <c r="BX445" s="202"/>
      <c r="BY445" s="202"/>
      <c r="BZ445" s="202"/>
      <c r="CA445" s="202"/>
      <c r="CB445" s="202"/>
      <c r="CC445" s="202"/>
      <c r="CD445" s="202"/>
      <c r="CE445" s="202"/>
      <c r="CF445" s="202"/>
      <c r="CG445" s="202"/>
      <c r="CH445" s="202"/>
      <c r="CI445" s="202"/>
      <c r="CJ445" s="202"/>
      <c r="CK445" s="202"/>
      <c r="CL445" s="202"/>
      <c r="CM445" s="202"/>
      <c r="CN445" s="202"/>
      <c r="CO445" s="202"/>
      <c r="CP445" s="202"/>
      <c r="CQ445" s="202"/>
      <c r="CR445" s="202"/>
      <c r="CS445" s="202"/>
      <c r="CT445" s="202"/>
      <c r="CU445" s="202"/>
      <c r="CV445" s="202"/>
      <c r="CW445" s="202"/>
      <c r="CX445" s="202"/>
      <c r="CY445" s="202"/>
      <c r="CZ445" s="202"/>
      <c r="DA445" s="202"/>
      <c r="DB445" s="202"/>
      <c r="DC445" s="202"/>
      <c r="DD445" s="202"/>
      <c r="DE445" s="202"/>
      <c r="DF445" s="202"/>
      <c r="DG445" s="202"/>
      <c r="DH445" s="202"/>
      <c r="DI445" s="202"/>
      <c r="DJ445" s="202"/>
      <c r="DK445" s="202"/>
      <c r="DL445" s="202"/>
      <c r="DM445" s="202"/>
      <c r="DN445" s="202"/>
      <c r="DO445" s="202"/>
      <c r="DP445" s="202"/>
      <c r="DQ445" s="202"/>
      <c r="DR445" s="202"/>
      <c r="DS445" s="202"/>
      <c r="DT445" s="202"/>
      <c r="DU445" s="202"/>
      <c r="DV445" s="202"/>
      <c r="DW445" s="202"/>
      <c r="DX445" s="202"/>
      <c r="DY445" s="202"/>
      <c r="DZ445" s="202"/>
      <c r="EA445" s="202"/>
      <c r="EB445" s="202"/>
      <c r="EC445" s="202"/>
      <c r="ED445" s="202"/>
      <c r="EE445" s="202"/>
      <c r="EF445" s="202"/>
      <c r="EG445" s="202"/>
      <c r="EH445" s="202"/>
      <c r="EI445" s="202"/>
      <c r="EJ445" s="202"/>
      <c r="EK445" s="202"/>
      <c r="EL445" s="202"/>
      <c r="EM445" s="202"/>
      <c r="EN445" s="202"/>
      <c r="EO445" s="202"/>
      <c r="EP445" s="202"/>
      <c r="EQ445" s="202"/>
      <c r="ER445" s="202"/>
      <c r="ES445" s="202"/>
      <c r="ET445" s="202"/>
      <c r="EU445" s="202"/>
      <c r="EV445" s="202"/>
      <c r="EW445" s="202"/>
      <c r="EX445" s="202"/>
      <c r="EY445" s="202"/>
      <c r="EZ445" s="202"/>
      <c r="FA445" s="202"/>
      <c r="FB445" s="202"/>
      <c r="FC445" s="202"/>
      <c r="FD445" s="202"/>
      <c r="FE445" s="202"/>
      <c r="FF445" s="202"/>
      <c r="FG445" s="202"/>
      <c r="FH445" s="202"/>
      <c r="FI445" s="202"/>
      <c r="FJ445" s="202"/>
      <c r="FK445" s="202"/>
      <c r="FL445" s="202"/>
      <c r="FM445" s="202"/>
      <c r="FN445" s="202"/>
      <c r="FO445" s="202"/>
      <c r="FP445" s="202"/>
      <c r="FQ445" s="202"/>
      <c r="FR445" s="202"/>
      <c r="FS445" s="202"/>
      <c r="FT445" s="202"/>
      <c r="FU445" s="202"/>
      <c r="FV445" s="202"/>
      <c r="FW445" s="202"/>
      <c r="FX445" s="202"/>
      <c r="FY445" s="202"/>
      <c r="FZ445" s="202"/>
      <c r="GA445" s="202"/>
      <c r="GB445" s="202"/>
      <c r="GC445" s="202"/>
      <c r="GD445" s="202"/>
      <c r="GE445" s="202"/>
      <c r="GF445" s="202"/>
      <c r="GG445" s="202"/>
      <c r="GH445" s="202"/>
      <c r="GI445" s="202"/>
      <c r="GJ445" s="202"/>
      <c r="GK445" s="202"/>
      <c r="GL445" s="202"/>
      <c r="GM445" s="202"/>
      <c r="GN445" s="202"/>
      <c r="GO445" s="202"/>
      <c r="GP445" s="202"/>
      <c r="GQ445" s="202"/>
      <c r="GR445" s="202"/>
      <c r="GS445" s="202"/>
      <c r="GT445" s="202"/>
      <c r="GU445" s="202"/>
      <c r="GV445" s="202"/>
      <c r="GW445" s="202"/>
      <c r="GX445" s="202"/>
      <c r="GY445" s="202"/>
      <c r="GZ445" s="202"/>
      <c r="HA445" s="202"/>
      <c r="HB445" s="202"/>
      <c r="HC445" s="202"/>
      <c r="HD445" s="202"/>
      <c r="HE445" s="202"/>
      <c r="HF445" s="202"/>
      <c r="HG445" s="202"/>
      <c r="HH445" s="202"/>
      <c r="HI445" s="202"/>
      <c r="HJ445" s="202"/>
      <c r="HK445" s="202"/>
      <c r="HL445" s="202"/>
      <c r="HM445" s="202"/>
      <c r="HN445" s="202"/>
      <c r="HO445" s="202"/>
      <c r="HP445" s="202"/>
      <c r="HQ445" s="202"/>
      <c r="HR445" s="202"/>
      <c r="HS445" s="202"/>
      <c r="HT445" s="202"/>
      <c r="HU445" s="202"/>
      <c r="HV445" s="202"/>
      <c r="HW445" s="202"/>
      <c r="HX445" s="202"/>
      <c r="HY445" s="202"/>
      <c r="HZ445" s="202"/>
      <c r="IA445" s="202"/>
      <c r="IB445" s="202"/>
      <c r="IC445" s="202"/>
      <c r="ID445" s="202"/>
      <c r="IE445" s="202"/>
      <c r="IF445" s="202"/>
      <c r="IG445" s="202"/>
      <c r="IH445" s="202"/>
      <c r="II445" s="202"/>
      <c r="IJ445" s="202"/>
      <c r="IK445" s="202"/>
      <c r="IL445" s="202"/>
      <c r="IM445" s="202"/>
      <c r="IN445" s="202"/>
      <c r="IO445" s="202"/>
      <c r="IP445" s="202"/>
      <c r="IQ445" s="202"/>
      <c r="IR445" s="202"/>
      <c r="IS445" s="202"/>
      <c r="IT445" s="202"/>
      <c r="IU445" s="202"/>
      <c r="IV445" s="202"/>
      <c r="IW445" s="202"/>
      <c r="IX445" s="202"/>
      <c r="IY445" s="202"/>
      <c r="IZ445" s="202"/>
      <c r="JA445" s="202"/>
      <c r="JB445" s="202"/>
      <c r="JC445" s="202"/>
      <c r="JD445" s="202"/>
      <c r="JE445" s="202"/>
      <c r="JF445" s="202"/>
      <c r="JG445" s="202"/>
      <c r="JH445" s="202"/>
      <c r="JI445" s="202"/>
      <c r="JJ445" s="202"/>
      <c r="JK445" s="202"/>
      <c r="JL445" s="202"/>
      <c r="JM445" s="202"/>
      <c r="JN445" s="202"/>
      <c r="JO445" s="202"/>
      <c r="JP445" s="202"/>
      <c r="JQ445" s="202"/>
      <c r="JR445" s="202"/>
      <c r="JS445" s="202"/>
      <c r="JT445" s="202"/>
      <c r="JU445" s="202"/>
      <c r="JV445" s="202"/>
      <c r="JW445" s="202"/>
      <c r="JX445" s="202"/>
      <c r="JY445" s="202"/>
      <c r="JZ445" s="202"/>
      <c r="KA445" s="202"/>
      <c r="KB445" s="202"/>
      <c r="KC445" s="202"/>
      <c r="KD445" s="202"/>
      <c r="KE445" s="202"/>
      <c r="KF445" s="202"/>
      <c r="KG445" s="202"/>
      <c r="KH445" s="202"/>
      <c r="KI445" s="202"/>
      <c r="KJ445" s="202"/>
      <c r="KK445" s="202"/>
      <c r="KL445" s="202"/>
      <c r="KM445" s="202"/>
      <c r="KN445" s="202"/>
      <c r="KO445" s="202"/>
      <c r="KP445" s="202"/>
      <c r="KQ445" s="202"/>
      <c r="KR445" s="202"/>
      <c r="KS445" s="202"/>
      <c r="KT445" s="202"/>
      <c r="KU445" s="202"/>
      <c r="KV445" s="202"/>
      <c r="KW445" s="202"/>
      <c r="KX445" s="202"/>
      <c r="KY445" s="202"/>
      <c r="KZ445" s="202"/>
      <c r="LA445" s="202"/>
      <c r="LB445" s="202"/>
      <c r="LC445" s="202"/>
      <c r="LD445" s="202"/>
      <c r="LE445" s="202"/>
      <c r="LF445" s="202"/>
      <c r="LG445" s="202"/>
      <c r="LH445" s="202"/>
      <c r="LI445" s="202"/>
      <c r="LJ445" s="202"/>
      <c r="LK445" s="202"/>
      <c r="LL445" s="202"/>
      <c r="LM445" s="202"/>
      <c r="LN445" s="202"/>
      <c r="LO445" s="202"/>
      <c r="LP445" s="202"/>
      <c r="LQ445" s="202"/>
      <c r="LR445" s="202"/>
      <c r="LS445" s="202"/>
      <c r="LT445" s="202"/>
      <c r="LU445" s="202"/>
      <c r="LV445" s="202"/>
      <c r="LW445" s="202"/>
      <c r="LX445" s="202"/>
      <c r="LY445" s="202"/>
      <c r="LZ445" s="202"/>
      <c r="MA445" s="202"/>
      <c r="MB445" s="202"/>
      <c r="MC445" s="202"/>
      <c r="MD445" s="202"/>
      <c r="ME445" s="202"/>
      <c r="MF445" s="202"/>
      <c r="MG445" s="202"/>
      <c r="MH445" s="202"/>
      <c r="MI445" s="202"/>
      <c r="MJ445" s="202"/>
      <c r="MK445" s="202"/>
      <c r="ML445" s="202"/>
      <c r="MM445" s="202"/>
      <c r="MN445" s="202"/>
      <c r="MO445" s="202"/>
      <c r="MP445" s="202"/>
      <c r="MQ445" s="202"/>
      <c r="MR445" s="202"/>
      <c r="MS445" s="202"/>
      <c r="MT445" s="202"/>
      <c r="MU445" s="202"/>
      <c r="MV445" s="202"/>
      <c r="MW445" s="202"/>
      <c r="MX445" s="202"/>
      <c r="MY445" s="202"/>
      <c r="MZ445" s="202"/>
      <c r="NA445" s="202"/>
      <c r="NB445" s="202"/>
      <c r="NC445" s="202"/>
      <c r="ND445" s="202"/>
      <c r="NE445" s="202"/>
      <c r="NF445" s="202"/>
      <c r="NG445" s="202"/>
      <c r="NH445" s="202"/>
      <c r="NI445" s="202"/>
      <c r="NJ445" s="202"/>
      <c r="NK445" s="202"/>
      <c r="NL445" s="202"/>
      <c r="NM445" s="202"/>
      <c r="NN445" s="202"/>
      <c r="NO445" s="202"/>
      <c r="NP445" s="202"/>
      <c r="NQ445" s="202"/>
      <c r="NR445" s="202"/>
      <c r="NS445" s="202"/>
      <c r="NT445" s="202"/>
      <c r="NU445" s="202"/>
      <c r="NV445" s="202"/>
      <c r="NW445" s="202"/>
      <c r="NX445" s="202"/>
      <c r="NY445" s="202"/>
      <c r="NZ445" s="202"/>
      <c r="OA445" s="202"/>
      <c r="OB445" s="202"/>
      <c r="OC445" s="202"/>
      <c r="OD445" s="202"/>
      <c r="OE445" s="202"/>
      <c r="OF445" s="202"/>
      <c r="OG445" s="202"/>
      <c r="OH445" s="202"/>
      <c r="OI445" s="202"/>
      <c r="OJ445" s="202"/>
      <c r="OK445" s="202"/>
      <c r="OL445" s="202"/>
      <c r="OM445" s="202"/>
      <c r="ON445" s="202"/>
      <c r="OO445" s="202"/>
      <c r="OP445" s="202"/>
      <c r="OQ445" s="202"/>
      <c r="OR445" s="202"/>
      <c r="OS445" s="202"/>
      <c r="OT445" s="202"/>
      <c r="OU445" s="202"/>
      <c r="OV445" s="202"/>
      <c r="OW445" s="202"/>
      <c r="OX445" s="202"/>
      <c r="OY445" s="202"/>
      <c r="OZ445" s="202"/>
      <c r="PA445" s="202"/>
      <c r="PB445" s="202"/>
      <c r="PC445" s="202"/>
      <c r="PD445" s="202"/>
      <c r="PE445" s="202"/>
      <c r="PF445" s="202"/>
      <c r="PG445" s="202"/>
      <c r="PH445" s="202"/>
      <c r="PI445" s="202"/>
      <c r="PJ445" s="202"/>
      <c r="PK445" s="202"/>
      <c r="PL445" s="202"/>
      <c r="PM445" s="202"/>
      <c r="PN445" s="202"/>
      <c r="PO445" s="202"/>
      <c r="PP445" s="202"/>
      <c r="PQ445" s="202"/>
      <c r="PR445" s="202"/>
      <c r="PS445" s="202"/>
      <c r="PT445" s="202"/>
      <c r="PU445" s="202"/>
      <c r="PV445" s="202"/>
      <c r="PW445" s="202"/>
      <c r="PX445" s="202"/>
      <c r="PY445" s="202"/>
      <c r="PZ445" s="202"/>
      <c r="QA445" s="202"/>
      <c r="QB445" s="202"/>
      <c r="QC445" s="202"/>
      <c r="QD445" s="202"/>
      <c r="QE445" s="202"/>
      <c r="QF445" s="202"/>
      <c r="QG445" s="202"/>
      <c r="QH445" s="202"/>
      <c r="QI445" s="202"/>
      <c r="QJ445" s="202"/>
      <c r="QK445" s="202"/>
      <c r="QL445" s="202"/>
      <c r="QM445" s="202"/>
      <c r="QN445" s="202"/>
      <c r="QO445" s="202"/>
      <c r="QP445" s="202"/>
      <c r="QQ445" s="202"/>
      <c r="QR445" s="202"/>
      <c r="QS445" s="202"/>
      <c r="QT445" s="202"/>
      <c r="QU445" s="202"/>
      <c r="QV445" s="202"/>
      <c r="QW445" s="202"/>
      <c r="QX445" s="202"/>
      <c r="QY445" s="202"/>
      <c r="QZ445" s="202"/>
      <c r="RA445" s="202"/>
      <c r="RB445" s="202"/>
      <c r="RC445" s="202"/>
      <c r="RD445" s="202"/>
      <c r="RE445" s="202"/>
      <c r="RF445" s="202"/>
      <c r="RG445" s="202"/>
      <c r="RH445" s="202"/>
      <c r="RI445" s="202"/>
      <c r="RJ445" s="202"/>
      <c r="RK445" s="202"/>
      <c r="RL445" s="202"/>
      <c r="RM445" s="202"/>
      <c r="RN445" s="202"/>
      <c r="RO445" s="202"/>
      <c r="RP445" s="202"/>
      <c r="RQ445" s="202"/>
      <c r="RR445" s="202"/>
      <c r="RS445" s="202"/>
      <c r="RT445" s="202"/>
      <c r="RU445" s="202"/>
      <c r="RV445" s="202"/>
      <c r="RW445" s="202"/>
      <c r="RX445" s="202"/>
      <c r="RY445" s="202"/>
      <c r="RZ445" s="202"/>
      <c r="SA445" s="202"/>
      <c r="SB445" s="202"/>
      <c r="SC445" s="202"/>
      <c r="SD445" s="202"/>
      <c r="SE445" s="202"/>
      <c r="SF445" s="202"/>
      <c r="SG445" s="202"/>
      <c r="SH445" s="202"/>
      <c r="SI445" s="202"/>
      <c r="SJ445" s="202"/>
      <c r="SK445" s="202"/>
      <c r="SL445" s="202"/>
      <c r="SM445" s="202"/>
      <c r="SN445" s="202"/>
      <c r="SO445" s="202"/>
      <c r="SP445" s="202"/>
      <c r="SQ445" s="202"/>
      <c r="SR445" s="202"/>
      <c r="SS445" s="202"/>
      <c r="ST445" s="202"/>
      <c r="SU445" s="202"/>
      <c r="SV445" s="202"/>
      <c r="SW445" s="202"/>
      <c r="SX445" s="202"/>
      <c r="SY445" s="202"/>
      <c r="SZ445" s="202"/>
      <c r="TA445" s="202"/>
      <c r="TB445" s="202"/>
      <c r="TC445" s="202"/>
      <c r="TD445" s="202"/>
      <c r="TE445" s="202"/>
      <c r="TF445" s="202"/>
      <c r="TG445" s="202"/>
      <c r="TH445" s="202"/>
      <c r="TI445" s="202"/>
      <c r="TJ445" s="202"/>
      <c r="TK445" s="202"/>
      <c r="TL445" s="202"/>
      <c r="TM445" s="202"/>
      <c r="TN445" s="202"/>
      <c r="TO445" s="202"/>
      <c r="TP445" s="202"/>
      <c r="TQ445" s="202"/>
      <c r="TR445" s="202"/>
      <c r="TS445" s="202"/>
      <c r="TT445" s="202"/>
      <c r="TU445" s="202"/>
      <c r="TV445" s="202"/>
      <c r="TW445" s="202"/>
      <c r="TX445" s="202"/>
      <c r="TY445" s="202"/>
      <c r="TZ445" s="202"/>
      <c r="UA445" s="202"/>
      <c r="UB445" s="202"/>
      <c r="UC445" s="202"/>
      <c r="UD445" s="202"/>
      <c r="UE445" s="202"/>
      <c r="UF445" s="202"/>
      <c r="UG445" s="202"/>
      <c r="UH445" s="202"/>
      <c r="UI445" s="202"/>
      <c r="UJ445" s="202"/>
      <c r="UK445" s="202"/>
      <c r="UL445" s="202"/>
      <c r="UM445" s="202"/>
      <c r="UN445" s="202"/>
      <c r="UO445" s="202"/>
      <c r="UP445" s="202"/>
      <c r="UQ445" s="202"/>
      <c r="UR445" s="202"/>
      <c r="US445" s="202"/>
      <c r="UT445" s="202"/>
      <c r="UU445" s="202"/>
      <c r="UV445" s="202"/>
      <c r="UW445" s="202"/>
      <c r="UX445" s="202"/>
      <c r="UY445" s="202"/>
      <c r="UZ445" s="202"/>
      <c r="VA445" s="202"/>
      <c r="VB445" s="202"/>
      <c r="VC445" s="202"/>
      <c r="VD445" s="202"/>
      <c r="VE445" s="202"/>
      <c r="VF445" s="202"/>
      <c r="VG445" s="202"/>
      <c r="VH445" s="202"/>
      <c r="VI445" s="202"/>
      <c r="VJ445" s="202"/>
      <c r="VK445" s="202"/>
      <c r="VL445" s="202"/>
      <c r="VM445" s="202"/>
      <c r="VN445" s="202"/>
      <c r="VO445" s="202"/>
      <c r="VP445" s="202"/>
      <c r="VQ445" s="202"/>
      <c r="VR445" s="202"/>
      <c r="VS445" s="202"/>
      <c r="VT445" s="202"/>
      <c r="VU445" s="202"/>
      <c r="VV445" s="202"/>
      <c r="VW445" s="202"/>
      <c r="VX445" s="202"/>
      <c r="VY445" s="202"/>
      <c r="VZ445" s="202"/>
      <c r="WA445" s="202"/>
      <c r="WB445" s="202"/>
      <c r="WC445" s="202"/>
      <c r="WD445" s="202"/>
      <c r="WE445" s="202"/>
      <c r="WF445" s="202"/>
      <c r="WG445" s="202"/>
      <c r="WH445" s="202"/>
      <c r="WI445" s="202"/>
      <c r="WJ445" s="202"/>
      <c r="WK445" s="202"/>
      <c r="WL445" s="202"/>
      <c r="WM445" s="202"/>
      <c r="WN445" s="202"/>
      <c r="WO445" s="202"/>
      <c r="WP445" s="202"/>
      <c r="WQ445" s="202"/>
      <c r="WR445" s="202"/>
      <c r="WS445" s="202"/>
      <c r="WT445" s="202"/>
      <c r="WU445" s="202"/>
      <c r="WV445" s="202"/>
      <c r="WW445" s="202"/>
      <c r="WX445" s="202"/>
      <c r="WY445" s="202"/>
      <c r="WZ445" s="202"/>
      <c r="XA445" s="202"/>
      <c r="XB445" s="202"/>
      <c r="XC445" s="202"/>
      <c r="XD445" s="202"/>
      <c r="XE445" s="202"/>
      <c r="XF445" s="202"/>
      <c r="XG445" s="202"/>
      <c r="XH445" s="202"/>
      <c r="XI445" s="202"/>
      <c r="XJ445" s="202"/>
      <c r="XK445" s="202"/>
      <c r="XL445" s="202"/>
      <c r="XM445" s="202"/>
      <c r="XN445" s="202"/>
      <c r="XO445" s="202"/>
      <c r="XP445" s="202"/>
      <c r="XQ445" s="202"/>
      <c r="XR445" s="202"/>
      <c r="XS445" s="202"/>
      <c r="XT445" s="202"/>
      <c r="XU445" s="202"/>
      <c r="XV445" s="202"/>
      <c r="XW445" s="202"/>
      <c r="XX445" s="202"/>
      <c r="XY445" s="202"/>
      <c r="XZ445" s="202"/>
      <c r="YA445" s="202"/>
      <c r="YB445" s="202"/>
      <c r="YC445" s="202"/>
      <c r="YD445" s="202"/>
      <c r="YE445" s="202"/>
      <c r="YF445" s="202"/>
      <c r="YG445" s="202"/>
      <c r="YH445" s="202"/>
      <c r="YI445" s="202"/>
      <c r="YJ445" s="202"/>
      <c r="YK445" s="202"/>
      <c r="YL445" s="202"/>
      <c r="YM445" s="202"/>
      <c r="YN445" s="202"/>
      <c r="YO445" s="202"/>
      <c r="YP445" s="202"/>
      <c r="YQ445" s="202"/>
      <c r="YR445" s="202"/>
      <c r="YS445" s="202"/>
      <c r="YT445" s="202"/>
      <c r="YU445" s="202"/>
      <c r="YV445" s="202"/>
      <c r="YW445" s="202"/>
      <c r="YX445" s="202"/>
      <c r="YY445" s="202"/>
      <c r="YZ445" s="202"/>
      <c r="ZA445" s="202"/>
      <c r="ZB445" s="202"/>
      <c r="ZC445" s="202"/>
      <c r="ZD445" s="202"/>
      <c r="ZE445" s="202"/>
      <c r="ZF445" s="202"/>
      <c r="ZG445" s="202"/>
      <c r="ZH445" s="202"/>
      <c r="ZI445" s="202"/>
      <c r="ZJ445" s="202"/>
      <c r="ZK445" s="202"/>
      <c r="ZL445" s="202"/>
      <c r="ZM445" s="202"/>
      <c r="ZN445" s="202"/>
      <c r="ZO445" s="202"/>
      <c r="ZP445" s="202"/>
      <c r="ZQ445" s="202"/>
      <c r="ZR445" s="202"/>
      <c r="ZS445" s="202"/>
      <c r="ZT445" s="202"/>
      <c r="ZU445" s="202"/>
      <c r="ZV445" s="202"/>
      <c r="ZW445" s="202"/>
      <c r="ZX445" s="202"/>
      <c r="ZY445" s="202"/>
      <c r="ZZ445" s="202"/>
      <c r="AAA445" s="202"/>
      <c r="AAB445" s="202"/>
      <c r="AAC445" s="202"/>
      <c r="AAD445" s="202"/>
      <c r="AAE445" s="202"/>
      <c r="AAF445" s="202"/>
      <c r="AAG445" s="202"/>
      <c r="AAH445" s="202"/>
      <c r="AAI445" s="202"/>
      <c r="AAJ445" s="202"/>
      <c r="AAK445" s="202"/>
      <c r="AAL445" s="202"/>
      <c r="AAM445" s="202"/>
      <c r="AAN445" s="202"/>
      <c r="AAO445" s="202"/>
      <c r="AAP445" s="202"/>
      <c r="AAQ445" s="202"/>
      <c r="AAR445" s="202"/>
      <c r="AAS445" s="202"/>
      <c r="AAT445" s="202"/>
      <c r="AAU445" s="202"/>
      <c r="AAV445" s="202"/>
      <c r="AAW445" s="202"/>
      <c r="AAX445" s="202"/>
      <c r="AAY445" s="202"/>
      <c r="AAZ445" s="202"/>
      <c r="ABA445" s="202"/>
      <c r="ABB445" s="202"/>
      <c r="ABC445" s="202"/>
      <c r="ABD445" s="202"/>
      <c r="ABE445" s="202"/>
      <c r="ABF445" s="202"/>
      <c r="ABG445" s="202"/>
      <c r="ABH445" s="202"/>
      <c r="ABI445" s="202"/>
      <c r="ABJ445" s="202"/>
      <c r="ABK445" s="202"/>
      <c r="ABL445" s="202"/>
      <c r="ABM445" s="202"/>
      <c r="ABN445" s="202"/>
      <c r="ABO445" s="202"/>
      <c r="ABP445" s="202"/>
      <c r="ABQ445" s="202"/>
      <c r="ABR445" s="202"/>
      <c r="ABS445" s="202"/>
      <c r="ABT445" s="202"/>
      <c r="ABU445" s="202"/>
      <c r="ABV445" s="202"/>
      <c r="ABW445" s="202"/>
      <c r="ABX445" s="202"/>
      <c r="ABY445" s="202"/>
      <c r="ABZ445" s="202"/>
      <c r="ACA445" s="202"/>
      <c r="ACB445" s="202"/>
      <c r="ACC445" s="202"/>
      <c r="ACD445" s="202"/>
      <c r="ACE445" s="202"/>
      <c r="ACF445" s="202"/>
      <c r="ACG445" s="202"/>
      <c r="ACH445" s="202"/>
      <c r="ACI445" s="202"/>
      <c r="ACJ445" s="202"/>
      <c r="ACK445" s="202"/>
      <c r="ACL445" s="202"/>
      <c r="ACM445" s="202"/>
      <c r="ACN445" s="202"/>
      <c r="ACO445" s="202"/>
      <c r="ACP445" s="202"/>
      <c r="ACQ445" s="202"/>
      <c r="ACR445" s="202"/>
      <c r="ACS445" s="202"/>
      <c r="ACT445" s="202"/>
      <c r="ACU445" s="202"/>
      <c r="ACV445" s="202"/>
      <c r="ACW445" s="202"/>
      <c r="ACX445" s="202"/>
      <c r="ACY445" s="202"/>
      <c r="ACZ445" s="202"/>
      <c r="ADA445" s="202"/>
      <c r="ADB445" s="202"/>
      <c r="ADC445" s="202"/>
      <c r="ADD445" s="202"/>
      <c r="ADE445" s="202"/>
      <c r="ADF445" s="202"/>
      <c r="ADG445" s="202"/>
      <c r="ADH445" s="202"/>
      <c r="ADI445" s="202"/>
      <c r="ADJ445" s="202"/>
      <c r="ADK445" s="202"/>
      <c r="ADL445" s="202"/>
      <c r="ADM445" s="202"/>
      <c r="ADN445" s="202"/>
      <c r="ADO445" s="202"/>
      <c r="ADP445" s="202"/>
      <c r="ADQ445" s="202"/>
      <c r="ADR445" s="202"/>
      <c r="ADS445" s="202"/>
      <c r="ADT445" s="202"/>
      <c r="ADU445" s="202"/>
      <c r="ADV445" s="202"/>
      <c r="ADW445" s="202"/>
      <c r="ADX445" s="202"/>
      <c r="ADY445" s="202"/>
      <c r="ADZ445" s="202"/>
      <c r="AEA445" s="202"/>
      <c r="AEB445" s="202"/>
      <c r="AEC445" s="202"/>
      <c r="AED445" s="202"/>
      <c r="AEE445" s="202"/>
      <c r="AEF445" s="202"/>
      <c r="AEG445" s="202"/>
      <c r="AEH445" s="202"/>
      <c r="AEI445" s="202"/>
      <c r="AEJ445" s="202"/>
      <c r="AEK445" s="202"/>
      <c r="AEL445" s="202"/>
      <c r="AEM445" s="202"/>
      <c r="AEN445" s="202"/>
      <c r="AEO445" s="202"/>
      <c r="AEP445" s="202"/>
      <c r="AEQ445" s="202"/>
      <c r="AER445" s="202"/>
      <c r="AES445" s="202"/>
      <c r="AET445" s="202"/>
      <c r="AEU445" s="202"/>
      <c r="AEV445" s="202"/>
      <c r="AEW445" s="202"/>
      <c r="AEX445" s="202"/>
      <c r="AEY445" s="202"/>
      <c r="AEZ445" s="202"/>
      <c r="AFA445" s="202"/>
      <c r="AFB445" s="202"/>
      <c r="AFC445" s="202"/>
      <c r="AFD445" s="202"/>
      <c r="AFE445" s="202"/>
      <c r="AFF445" s="202"/>
      <c r="AFG445" s="202"/>
      <c r="AFH445" s="202"/>
      <c r="AFI445" s="202"/>
      <c r="AFJ445" s="202"/>
      <c r="AFK445" s="202"/>
      <c r="AFL445" s="202"/>
      <c r="AFM445" s="202"/>
      <c r="AFN445" s="202"/>
      <c r="AFO445" s="202"/>
      <c r="AFP445" s="202"/>
      <c r="AFQ445" s="202"/>
      <c r="AFR445" s="202"/>
      <c r="AFS445" s="202"/>
      <c r="AFT445" s="202"/>
      <c r="AFU445" s="202"/>
      <c r="AFV445" s="202"/>
      <c r="AFW445" s="202"/>
      <c r="AFX445" s="202"/>
      <c r="AFY445" s="202"/>
      <c r="AFZ445" s="202"/>
      <c r="AGA445" s="202"/>
      <c r="AGB445" s="202"/>
      <c r="AGC445" s="202"/>
      <c r="AGD445" s="202"/>
      <c r="AGE445" s="202"/>
      <c r="AGF445" s="202"/>
      <c r="AGG445" s="202"/>
      <c r="AGH445" s="202"/>
      <c r="AGI445" s="202"/>
      <c r="AGJ445" s="202"/>
      <c r="AGK445" s="202"/>
      <c r="AGL445" s="202"/>
      <c r="AGM445" s="202"/>
      <c r="AGN445" s="202"/>
      <c r="AGO445" s="202"/>
      <c r="AGP445" s="202"/>
      <c r="AGQ445" s="202"/>
      <c r="AGR445" s="202"/>
      <c r="AGS445" s="202"/>
      <c r="AGT445" s="202"/>
      <c r="AGU445" s="202"/>
      <c r="AGV445" s="202"/>
      <c r="AGW445" s="202"/>
      <c r="AGX445" s="202"/>
      <c r="AGY445" s="202"/>
      <c r="AGZ445" s="202"/>
      <c r="AHA445" s="202"/>
      <c r="AHB445" s="202"/>
      <c r="AHC445" s="202"/>
      <c r="AHD445" s="202"/>
      <c r="AHE445" s="202"/>
      <c r="AHF445" s="202"/>
      <c r="AHG445" s="202"/>
      <c r="AHH445" s="202"/>
      <c r="AHI445" s="202"/>
      <c r="AHJ445" s="202"/>
      <c r="AHK445" s="202"/>
      <c r="AHL445" s="202"/>
      <c r="AHM445" s="202"/>
      <c r="AHN445" s="202"/>
      <c r="AHO445" s="202"/>
      <c r="AHP445" s="202"/>
      <c r="AHQ445" s="202"/>
      <c r="AHR445" s="202"/>
      <c r="AHS445" s="202"/>
      <c r="AHT445" s="202"/>
      <c r="AHU445" s="202"/>
      <c r="AHV445" s="202"/>
      <c r="AHW445" s="202"/>
      <c r="AHX445" s="202"/>
      <c r="AHY445" s="202"/>
      <c r="AHZ445" s="202"/>
      <c r="AIA445" s="202"/>
      <c r="AIB445" s="202"/>
      <c r="AIC445" s="202"/>
      <c r="AID445" s="202"/>
      <c r="AIE445" s="202"/>
      <c r="AIF445" s="202"/>
      <c r="AIG445" s="202"/>
      <c r="AIH445" s="202"/>
      <c r="AII445" s="202"/>
      <c r="AIJ445" s="202"/>
      <c r="AIK445" s="202"/>
      <c r="AIL445" s="202"/>
      <c r="AIM445" s="202"/>
      <c r="AIN445" s="202"/>
      <c r="AIO445" s="202"/>
      <c r="AIP445" s="202"/>
      <c r="AIQ445" s="202"/>
      <c r="AIR445" s="202"/>
      <c r="AIS445" s="202"/>
      <c r="AIT445" s="202"/>
      <c r="AIU445" s="202"/>
      <c r="AIV445" s="202"/>
      <c r="AIW445" s="202"/>
      <c r="AIX445" s="202"/>
      <c r="AIY445" s="202"/>
      <c r="AIZ445" s="202"/>
      <c r="AJA445" s="202"/>
      <c r="AJB445" s="202"/>
      <c r="AJC445" s="202"/>
      <c r="AJD445" s="202"/>
      <c r="AJE445" s="202"/>
      <c r="AJF445" s="202"/>
      <c r="AJG445" s="202"/>
      <c r="AJH445" s="202"/>
      <c r="AJI445" s="202"/>
      <c r="AJJ445" s="202"/>
      <c r="AJK445" s="202"/>
      <c r="AJL445" s="202"/>
      <c r="AJM445" s="202"/>
      <c r="AJN445" s="202"/>
      <c r="AJO445" s="202"/>
      <c r="AJP445" s="202"/>
      <c r="AJQ445" s="202"/>
      <c r="AJR445" s="202"/>
      <c r="AJS445" s="202"/>
      <c r="AJT445" s="202"/>
      <c r="AJU445" s="202"/>
      <c r="AJV445" s="202"/>
      <c r="AJW445" s="202"/>
      <c r="AJX445" s="202"/>
      <c r="AJY445" s="202"/>
      <c r="AJZ445" s="202"/>
      <c r="AKA445" s="202"/>
      <c r="AKB445" s="202"/>
      <c r="AKC445" s="202"/>
      <c r="AKD445" s="202"/>
      <c r="AKE445" s="202"/>
      <c r="AKF445" s="202"/>
      <c r="AKG445" s="202"/>
      <c r="AKH445" s="202"/>
      <c r="AKI445" s="202"/>
      <c r="AKJ445" s="202"/>
      <c r="AKK445" s="202"/>
      <c r="AKL445" s="202"/>
      <c r="AKM445" s="202"/>
      <c r="AKN445" s="202"/>
      <c r="AKO445" s="202"/>
      <c r="AKP445" s="202"/>
      <c r="AKQ445" s="202"/>
      <c r="AKR445" s="202"/>
      <c r="AKS445" s="202"/>
      <c r="AKT445" s="202"/>
      <c r="AKU445" s="202"/>
      <c r="AKV445" s="202"/>
      <c r="AKW445" s="202"/>
      <c r="AKX445" s="202"/>
      <c r="AKY445" s="202"/>
      <c r="AKZ445" s="202"/>
      <c r="ALA445" s="202"/>
      <c r="ALB445" s="202"/>
      <c r="ALC445" s="202"/>
      <c r="ALD445" s="202"/>
      <c r="ALE445" s="202"/>
      <c r="ALF445" s="202"/>
      <c r="ALG445" s="202"/>
      <c r="ALH445" s="202"/>
      <c r="ALI445" s="202"/>
      <c r="ALJ445" s="202"/>
      <c r="ALK445" s="202"/>
      <c r="ALL445" s="202"/>
      <c r="ALM445" s="202"/>
      <c r="ALN445" s="202"/>
      <c r="ALO445" s="202"/>
      <c r="ALP445" s="202"/>
      <c r="ALQ445" s="202"/>
      <c r="ALR445" s="202"/>
      <c r="ALS445" s="202"/>
      <c r="ALT445" s="202"/>
      <c r="ALU445" s="202"/>
      <c r="ALV445" s="202"/>
      <c r="ALW445" s="202"/>
      <c r="ALX445" s="202"/>
      <c r="ALY445" s="202"/>
      <c r="ALZ445" s="202"/>
      <c r="AMA445" s="202"/>
      <c r="AMB445" s="202"/>
      <c r="AMC445" s="202"/>
      <c r="AMD445" s="202"/>
      <c r="AME445" s="202"/>
      <c r="AMF445" s="202"/>
      <c r="AMG445" s="202"/>
      <c r="AMH445" s="202"/>
      <c r="AMI445" s="202"/>
      <c r="AMJ445" s="202"/>
      <c r="AMK445" s="202"/>
      <c r="AML445" s="202"/>
      <c r="AMM445" s="202"/>
      <c r="AMN445" s="202"/>
      <c r="AMO445" s="202"/>
      <c r="AMP445" s="202"/>
      <c r="AMQ445" s="202"/>
      <c r="AMR445" s="202"/>
      <c r="AMS445" s="202"/>
      <c r="AMT445" s="202"/>
      <c r="AMU445" s="202"/>
      <c r="AMV445" s="202"/>
      <c r="AMW445" s="202"/>
      <c r="AMX445" s="202"/>
      <c r="AMY445" s="202"/>
      <c r="AMZ445" s="202"/>
      <c r="ANA445" s="202"/>
      <c r="ANB445" s="202"/>
      <c r="ANC445" s="202"/>
      <c r="AND445" s="202"/>
      <c r="ANE445" s="202"/>
      <c r="ANF445" s="202"/>
      <c r="ANG445" s="202"/>
      <c r="ANH445" s="202"/>
      <c r="ANI445" s="202"/>
      <c r="ANJ445" s="202"/>
      <c r="ANK445" s="202"/>
      <c r="ANL445" s="202"/>
      <c r="ANM445" s="202"/>
      <c r="ANN445" s="202"/>
      <c r="ANO445" s="202"/>
      <c r="ANP445" s="202"/>
      <c r="ANQ445" s="202"/>
      <c r="ANR445" s="202"/>
      <c r="ANS445" s="202"/>
      <c r="ANT445" s="202"/>
      <c r="ANU445" s="202"/>
      <c r="ANV445" s="202"/>
      <c r="ANW445" s="202"/>
      <c r="ANX445" s="202"/>
      <c r="ANY445" s="202"/>
      <c r="ANZ445" s="202"/>
      <c r="AOA445" s="202"/>
      <c r="AOB445" s="202"/>
      <c r="AOC445" s="202"/>
      <c r="AOD445" s="202"/>
      <c r="AOE445" s="202"/>
      <c r="AOF445" s="202"/>
      <c r="AOG445" s="202"/>
      <c r="AOH445" s="202"/>
      <c r="AOI445" s="202"/>
      <c r="AOJ445" s="202"/>
      <c r="AOK445" s="202"/>
      <c r="AOL445" s="202"/>
      <c r="AOM445" s="202"/>
      <c r="AON445" s="202"/>
      <c r="AOO445" s="202"/>
      <c r="AOP445" s="202"/>
      <c r="AOQ445" s="202"/>
      <c r="AOR445" s="202"/>
      <c r="AOS445" s="202"/>
      <c r="AOT445" s="202"/>
      <c r="AOU445" s="202"/>
      <c r="AOV445" s="202"/>
      <c r="AOW445" s="202"/>
      <c r="AOX445" s="202"/>
      <c r="AOY445" s="202"/>
      <c r="AOZ445" s="202"/>
      <c r="APA445" s="202"/>
      <c r="APB445" s="202"/>
      <c r="APC445" s="202"/>
      <c r="APD445" s="202"/>
      <c r="APE445" s="202"/>
      <c r="APF445" s="202"/>
      <c r="APG445" s="202"/>
      <c r="APH445" s="202"/>
      <c r="API445" s="202"/>
      <c r="APJ445" s="202"/>
      <c r="APK445" s="202"/>
      <c r="APL445" s="202"/>
      <c r="APM445" s="202"/>
      <c r="APN445" s="202"/>
      <c r="APO445" s="202"/>
      <c r="APP445" s="202"/>
      <c r="APQ445" s="202"/>
      <c r="APR445" s="202"/>
      <c r="APS445" s="202"/>
      <c r="APT445" s="202"/>
      <c r="APU445" s="202"/>
      <c r="APV445" s="202"/>
      <c r="APW445" s="202"/>
      <c r="APX445" s="202"/>
      <c r="APY445" s="202"/>
      <c r="APZ445" s="202"/>
      <c r="AQA445" s="202"/>
      <c r="AQB445" s="202"/>
      <c r="AQC445" s="202"/>
      <c r="AQD445" s="202"/>
      <c r="AQE445" s="202"/>
      <c r="AQF445" s="202"/>
      <c r="AQG445" s="202"/>
      <c r="AQH445" s="202"/>
      <c r="AQI445" s="202"/>
      <c r="AQJ445" s="202"/>
      <c r="AQK445" s="202"/>
      <c r="AQL445" s="202"/>
      <c r="AQM445" s="202"/>
      <c r="AQN445" s="202"/>
      <c r="AQO445" s="202"/>
      <c r="AQP445" s="202"/>
      <c r="AQQ445" s="202"/>
      <c r="AQR445" s="202"/>
      <c r="AQS445" s="202"/>
      <c r="AQT445" s="202"/>
      <c r="AQU445" s="202"/>
      <c r="AQV445" s="202"/>
      <c r="AQW445" s="202"/>
      <c r="AQX445" s="202"/>
      <c r="AQY445" s="202"/>
      <c r="AQZ445" s="202"/>
      <c r="ARA445" s="202"/>
      <c r="ARB445" s="202"/>
      <c r="ARC445" s="202"/>
      <c r="ARD445" s="202"/>
      <c r="ARE445" s="202"/>
      <c r="ARF445" s="202"/>
      <c r="ARG445" s="202"/>
      <c r="ARH445" s="202"/>
      <c r="ARI445" s="202"/>
      <c r="ARJ445" s="202"/>
      <c r="ARK445" s="202"/>
      <c r="ARL445" s="202"/>
      <c r="ARM445" s="202"/>
      <c r="ARN445" s="202"/>
      <c r="ARO445" s="202"/>
      <c r="ARP445" s="202"/>
      <c r="ARQ445" s="202"/>
      <c r="ARR445" s="202"/>
      <c r="ARS445" s="202"/>
      <c r="ART445" s="202"/>
      <c r="ARU445" s="202"/>
      <c r="ARV445" s="202"/>
      <c r="ARW445" s="202"/>
      <c r="ARX445" s="202"/>
      <c r="ARY445" s="202"/>
      <c r="ARZ445" s="202"/>
      <c r="ASA445" s="202"/>
      <c r="ASB445" s="202"/>
      <c r="ASC445" s="202"/>
      <c r="ASD445" s="202"/>
      <c r="ASE445" s="202"/>
      <c r="ASF445" s="202"/>
      <c r="ASG445" s="202"/>
      <c r="ASH445" s="202"/>
      <c r="ASI445" s="202"/>
      <c r="ASJ445" s="202"/>
      <c r="ASK445" s="202"/>
      <c r="ASL445" s="202"/>
      <c r="ASM445" s="202"/>
      <c r="ASN445" s="202"/>
      <c r="ASO445" s="202"/>
      <c r="ASP445" s="202"/>
      <c r="ASQ445" s="202"/>
      <c r="ASR445" s="202"/>
      <c r="ASS445" s="202"/>
      <c r="AST445" s="202"/>
      <c r="ASU445" s="202"/>
      <c r="ASV445" s="202"/>
      <c r="ASW445" s="202"/>
      <c r="ASX445" s="202"/>
      <c r="ASY445" s="202"/>
      <c r="ASZ445" s="202"/>
      <c r="ATA445" s="202"/>
      <c r="ATB445" s="202"/>
      <c r="ATC445" s="202"/>
      <c r="ATD445" s="202"/>
      <c r="ATE445" s="202"/>
      <c r="ATF445" s="202"/>
      <c r="ATG445" s="202"/>
      <c r="ATH445" s="202"/>
      <c r="ATI445" s="202"/>
      <c r="ATJ445" s="202"/>
      <c r="ATK445" s="202"/>
      <c r="ATL445" s="202"/>
      <c r="ATM445" s="202"/>
      <c r="ATN445" s="202"/>
      <c r="ATO445" s="202"/>
      <c r="ATP445" s="202"/>
      <c r="ATQ445" s="202"/>
      <c r="ATR445" s="202"/>
      <c r="ATS445" s="202"/>
      <c r="ATT445" s="202"/>
      <c r="ATU445" s="202"/>
      <c r="ATV445" s="202"/>
      <c r="ATW445" s="202"/>
      <c r="ATX445" s="202"/>
      <c r="ATY445" s="202"/>
      <c r="ATZ445" s="202"/>
      <c r="AUA445" s="202"/>
      <c r="AUB445" s="202"/>
      <c r="AUC445" s="202"/>
      <c r="AUD445" s="202"/>
      <c r="AUE445" s="202"/>
      <c r="AUF445" s="202"/>
      <c r="AUG445" s="202"/>
      <c r="AUH445" s="202"/>
      <c r="AUI445" s="202"/>
      <c r="AUJ445" s="202"/>
      <c r="AUK445" s="202"/>
      <c r="AUL445" s="202"/>
      <c r="AUM445" s="202"/>
      <c r="AUN445" s="202"/>
      <c r="AUO445" s="202"/>
      <c r="AUP445" s="202"/>
      <c r="AUQ445" s="202"/>
      <c r="AUR445" s="202"/>
      <c r="AUS445" s="202"/>
      <c r="AUT445" s="202"/>
      <c r="AUU445" s="202"/>
      <c r="AUV445" s="202"/>
      <c r="AUW445" s="202"/>
      <c r="AUX445" s="202"/>
      <c r="AUY445" s="202"/>
      <c r="AUZ445" s="202"/>
      <c r="AVA445" s="202"/>
      <c r="AVB445" s="202"/>
      <c r="AVC445" s="202"/>
      <c r="AVD445" s="202"/>
      <c r="AVE445" s="202"/>
      <c r="AVF445" s="202"/>
      <c r="AVG445" s="202"/>
      <c r="AVH445" s="202"/>
      <c r="AVI445" s="202"/>
      <c r="AVJ445" s="202"/>
      <c r="AVK445" s="202"/>
      <c r="AVL445" s="202"/>
      <c r="AVM445" s="202"/>
      <c r="AVN445" s="202"/>
      <c r="AVO445" s="202"/>
      <c r="AVP445" s="202"/>
      <c r="AVQ445" s="202"/>
      <c r="AVR445" s="202"/>
      <c r="AVS445" s="202"/>
      <c r="AVT445" s="202"/>
      <c r="AVU445" s="202"/>
      <c r="AVV445" s="202"/>
      <c r="AVW445" s="202"/>
      <c r="AVX445" s="202"/>
      <c r="AVY445" s="202"/>
      <c r="AVZ445" s="202"/>
      <c r="AWA445" s="202"/>
      <c r="AWB445" s="202"/>
      <c r="AWC445" s="202"/>
      <c r="AWD445" s="202"/>
      <c r="AWE445" s="202"/>
      <c r="AWF445" s="202"/>
      <c r="AWG445" s="202"/>
      <c r="AWH445" s="202"/>
      <c r="AWI445" s="202"/>
      <c r="AWJ445" s="202"/>
      <c r="AWK445" s="202"/>
      <c r="AWL445" s="202"/>
      <c r="AWM445" s="202"/>
      <c r="AWN445" s="202"/>
      <c r="AWO445" s="202"/>
      <c r="AWP445" s="202"/>
      <c r="AWQ445" s="202"/>
      <c r="AWR445" s="202"/>
      <c r="AWS445" s="202"/>
      <c r="AWT445" s="202"/>
      <c r="AWU445" s="202"/>
      <c r="AWV445" s="202"/>
      <c r="AWW445" s="202"/>
      <c r="AWX445" s="202"/>
      <c r="AWY445" s="202"/>
      <c r="AWZ445" s="202"/>
      <c r="AXA445" s="202"/>
      <c r="AXB445" s="202"/>
      <c r="AXC445" s="202"/>
      <c r="AXD445" s="202"/>
      <c r="AXE445" s="202"/>
      <c r="AXF445" s="202"/>
      <c r="AXG445" s="202"/>
      <c r="AXH445" s="202"/>
      <c r="AXI445" s="202"/>
      <c r="AXJ445" s="202"/>
      <c r="AXK445" s="202"/>
      <c r="AXL445" s="202"/>
      <c r="AXM445" s="202"/>
      <c r="AXN445" s="202"/>
      <c r="AXO445" s="202"/>
      <c r="AXP445" s="202"/>
      <c r="AXQ445" s="202"/>
      <c r="AXR445" s="202"/>
      <c r="AXS445" s="202"/>
      <c r="AXT445" s="202"/>
      <c r="AXU445" s="202"/>
      <c r="AXV445" s="202"/>
      <c r="AXW445" s="202"/>
      <c r="AXX445" s="202"/>
      <c r="AXY445" s="202"/>
      <c r="AXZ445" s="202"/>
      <c r="AYA445" s="202"/>
      <c r="AYB445" s="202"/>
      <c r="AYC445" s="202"/>
      <c r="AYD445" s="202"/>
      <c r="AYE445" s="202"/>
      <c r="AYF445" s="202"/>
      <c r="AYG445" s="202"/>
      <c r="AYH445" s="202"/>
      <c r="AYI445" s="202"/>
      <c r="AYJ445" s="202"/>
      <c r="AYK445" s="202"/>
      <c r="AYL445" s="202"/>
      <c r="AYM445" s="202"/>
      <c r="AYN445" s="202"/>
      <c r="AYO445" s="202"/>
      <c r="AYP445" s="202"/>
      <c r="AYQ445" s="202"/>
      <c r="AYR445" s="202"/>
      <c r="AYS445" s="202"/>
      <c r="AYT445" s="202"/>
      <c r="AYU445" s="202"/>
      <c r="AYV445" s="202"/>
      <c r="AYW445" s="202"/>
      <c r="AYX445" s="202"/>
      <c r="AYY445" s="202"/>
      <c r="AYZ445" s="202"/>
      <c r="AZA445" s="202"/>
      <c r="AZB445" s="202"/>
      <c r="AZC445" s="202"/>
      <c r="AZD445" s="202"/>
      <c r="AZE445" s="202"/>
      <c r="AZF445" s="202"/>
      <c r="AZG445" s="202"/>
      <c r="AZH445" s="202"/>
      <c r="AZI445" s="202"/>
      <c r="AZJ445" s="202"/>
      <c r="AZK445" s="202"/>
      <c r="AZL445" s="202"/>
      <c r="AZM445" s="202"/>
      <c r="AZN445" s="202"/>
      <c r="AZO445" s="202"/>
      <c r="AZP445" s="202"/>
      <c r="AZQ445" s="202"/>
      <c r="AZR445" s="202"/>
      <c r="AZS445" s="202"/>
      <c r="AZT445" s="202"/>
      <c r="AZU445" s="202"/>
      <c r="AZV445" s="202"/>
      <c r="AZW445" s="202"/>
      <c r="AZX445" s="202"/>
      <c r="AZY445" s="202"/>
      <c r="AZZ445" s="202"/>
      <c r="BAA445" s="202"/>
      <c r="BAB445" s="202"/>
      <c r="BAC445" s="202"/>
      <c r="BAD445" s="202"/>
      <c r="BAE445" s="202"/>
      <c r="BAF445" s="202"/>
      <c r="BAG445" s="202"/>
      <c r="BAH445" s="202"/>
      <c r="BAI445" s="202"/>
      <c r="BAJ445" s="202"/>
      <c r="BAK445" s="202"/>
      <c r="BAL445" s="202"/>
      <c r="BAM445" s="202"/>
      <c r="BAN445" s="202"/>
      <c r="BAO445" s="202"/>
      <c r="BAP445" s="202"/>
      <c r="BAQ445" s="202"/>
      <c r="BAR445" s="202"/>
      <c r="BAS445" s="202"/>
      <c r="BAT445" s="202"/>
      <c r="BAU445" s="202"/>
      <c r="BAV445" s="202"/>
      <c r="BAW445" s="202"/>
      <c r="BAX445" s="202"/>
      <c r="BAY445" s="202"/>
      <c r="BAZ445" s="202"/>
      <c r="BBA445" s="202"/>
      <c r="BBB445" s="202"/>
      <c r="BBC445" s="202"/>
      <c r="BBD445" s="202"/>
      <c r="BBE445" s="202"/>
      <c r="BBF445" s="202"/>
      <c r="BBG445" s="202"/>
      <c r="BBH445" s="202"/>
      <c r="BBI445" s="202"/>
      <c r="BBJ445" s="202"/>
      <c r="BBK445" s="202"/>
      <c r="BBL445" s="202"/>
      <c r="BBM445" s="202"/>
      <c r="BBN445" s="202"/>
      <c r="BBO445" s="202"/>
      <c r="BBP445" s="202"/>
      <c r="BBQ445" s="202"/>
      <c r="BBR445" s="202"/>
      <c r="BBS445" s="202"/>
      <c r="BBT445" s="202"/>
      <c r="BBU445" s="202"/>
      <c r="BBV445" s="202"/>
      <c r="BBW445" s="202"/>
      <c r="BBX445" s="202"/>
      <c r="BBY445" s="202"/>
      <c r="BBZ445" s="202"/>
      <c r="BCA445" s="202"/>
      <c r="BCB445" s="202"/>
      <c r="BCC445" s="202"/>
      <c r="BCD445" s="202"/>
      <c r="BCE445" s="202"/>
      <c r="BCF445" s="202"/>
      <c r="BCG445" s="202"/>
      <c r="BCH445" s="202"/>
      <c r="BCI445" s="202"/>
      <c r="BCJ445" s="202"/>
      <c r="BCK445" s="202"/>
      <c r="BCL445" s="202"/>
      <c r="BCM445" s="202"/>
      <c r="BCN445" s="202"/>
      <c r="BCO445" s="202"/>
      <c r="BCP445" s="202"/>
      <c r="BCQ445" s="202"/>
      <c r="BCR445" s="202"/>
      <c r="BCS445" s="202"/>
      <c r="BCT445" s="202"/>
      <c r="BCU445" s="202"/>
      <c r="BCV445" s="202"/>
      <c r="BCW445" s="202"/>
      <c r="BCX445" s="202"/>
      <c r="BCY445" s="202"/>
      <c r="BCZ445" s="202"/>
      <c r="BDA445" s="202"/>
      <c r="BDB445" s="202"/>
      <c r="BDC445" s="202"/>
      <c r="BDD445" s="202"/>
      <c r="BDE445" s="202"/>
      <c r="BDF445" s="202"/>
      <c r="BDG445" s="202"/>
      <c r="BDH445" s="202"/>
      <c r="BDI445" s="202"/>
      <c r="BDJ445" s="202"/>
      <c r="BDK445" s="202"/>
      <c r="BDL445" s="202"/>
      <c r="BDM445" s="202"/>
      <c r="BDN445" s="202"/>
      <c r="BDO445" s="202"/>
      <c r="BDP445" s="202"/>
      <c r="BDQ445" s="202"/>
      <c r="BDR445" s="202"/>
      <c r="BDS445" s="202"/>
      <c r="BDT445" s="202"/>
      <c r="BDU445" s="202"/>
      <c r="BDV445" s="202"/>
      <c r="BDW445" s="202"/>
      <c r="BDX445" s="202"/>
      <c r="BDY445" s="202"/>
      <c r="BDZ445" s="202"/>
      <c r="BEA445" s="202"/>
      <c r="BEB445" s="202"/>
      <c r="BEC445" s="202"/>
      <c r="BED445" s="202"/>
      <c r="BEE445" s="202"/>
      <c r="BEF445" s="202"/>
      <c r="BEG445" s="202"/>
      <c r="BEH445" s="202"/>
      <c r="BEI445" s="202"/>
      <c r="BEJ445" s="202"/>
      <c r="BEK445" s="202"/>
    </row>
    <row r="446" spans="1:1493" s="144" customFormat="1" ht="14.45" hidden="1" customHeight="1" x14ac:dyDescent="0.25">
      <c r="A446" s="99" t="s">
        <v>457</v>
      </c>
      <c r="B446" s="94" t="s">
        <v>1</v>
      </c>
      <c r="C446" s="91" t="s">
        <v>1033</v>
      </c>
      <c r="D446" s="91" t="s">
        <v>32</v>
      </c>
      <c r="E446" s="241">
        <v>10</v>
      </c>
      <c r="F446" s="231">
        <v>10.92</v>
      </c>
      <c r="G446" s="92">
        <f>Tabla1[[#This Row],[Precio U. Costo]]*1.05</f>
        <v>11.466000000000001</v>
      </c>
      <c r="H446" s="92">
        <f>Tabla1[[#This Row],[Precio U. Costo]]*1.08</f>
        <v>11.793600000000001</v>
      </c>
      <c r="I446" s="92">
        <f>Tabla1[[#This Row],[Precio U. Costo]]*1.1</f>
        <v>12.012</v>
      </c>
      <c r="J446" s="92">
        <f>Tabla1[[#This Row],[Precio U. Costo]]*1.15</f>
        <v>12.558</v>
      </c>
      <c r="K446" s="92">
        <f>Tabla1[[#This Row],[Precio U. Costo]]*1.2</f>
        <v>13.103999999999999</v>
      </c>
      <c r="L446" s="92">
        <f>Tabla1[[#This Row],[Precio U. Costo]]*1.25</f>
        <v>13.65</v>
      </c>
      <c r="M446" s="92">
        <f>Tabla1[[#This Row],[Precio U. Costo]]*1.3</f>
        <v>14.196</v>
      </c>
      <c r="N446" s="92">
        <f>Tabla1[[#This Row],[Precio U. Costo]]*1.35</f>
        <v>14.742000000000001</v>
      </c>
      <c r="O446" s="92">
        <f>Tabla1[[#This Row],[Precio U. Costo]]*1.4</f>
        <v>15.287999999999998</v>
      </c>
      <c r="P446" s="92">
        <f>Tabla1[[#This Row],[Precio U. Costo]]*1.45</f>
        <v>15.834</v>
      </c>
      <c r="Q446" s="92">
        <f>Tabla1[[#This Row],[Precio U. Costo]]*1.5</f>
        <v>16.38</v>
      </c>
      <c r="R446" s="100" t="e">
        <f>VLOOKUP(Tabla1[[#This Row],[Item]],Tabla13[],6,)</f>
        <v>#N/A</v>
      </c>
      <c r="S446" s="93" t="e">
        <f>Tabla1[[#This Row],[Cantidad en Existencia registradas]]-Tabla1[[#This Row],[Cantidad vendida
dd/mm/aaaa]]</f>
        <v>#N/A</v>
      </c>
      <c r="T446" s="93" t="e">
        <f>Tabla1[[#This Row],[Cantidad vendida
dd/mm/aaaa]]+#REF!</f>
        <v>#N/A</v>
      </c>
      <c r="U446" s="93" t="e">
        <f>Tabla1[[#This Row],[Existencia
dd/mm/aaaa2]]+#REF!</f>
        <v>#N/A</v>
      </c>
      <c r="V446" s="201"/>
      <c r="W446" s="201"/>
      <c r="X446" s="201"/>
      <c r="Y446" s="201"/>
      <c r="Z446" s="201"/>
      <c r="AA446" s="201"/>
      <c r="AB446" s="201"/>
      <c r="AC446" s="201"/>
      <c r="AD446" s="201"/>
      <c r="AE446" s="201"/>
      <c r="AF446" s="201"/>
      <c r="AG446" s="201"/>
      <c r="AH446" s="201"/>
      <c r="AI446" s="201"/>
      <c r="AJ446" s="201"/>
      <c r="AK446" s="201"/>
      <c r="AL446" s="201"/>
      <c r="AM446" s="201"/>
      <c r="AN446" s="201"/>
      <c r="AO446" s="201"/>
      <c r="AP446" s="201"/>
      <c r="AQ446" s="201"/>
      <c r="AR446" s="201"/>
      <c r="AS446" s="201"/>
      <c r="AT446" s="201"/>
      <c r="AU446" s="201"/>
      <c r="AV446" s="201"/>
      <c r="AW446" s="201"/>
      <c r="AX446" s="201"/>
      <c r="AY446" s="201"/>
      <c r="AZ446" s="201"/>
      <c r="BA446" s="201"/>
      <c r="BB446" s="201"/>
      <c r="BC446" s="201"/>
      <c r="BD446" s="201"/>
      <c r="BE446" s="201"/>
      <c r="BF446" s="201"/>
      <c r="BG446" s="201"/>
      <c r="BH446" s="201"/>
      <c r="BI446" s="201"/>
      <c r="BJ446" s="201"/>
      <c r="BK446" s="201"/>
      <c r="BL446" s="201"/>
      <c r="BM446" s="201"/>
      <c r="BN446" s="201"/>
      <c r="BO446" s="201"/>
      <c r="BP446" s="201"/>
      <c r="BQ446" s="201"/>
      <c r="BR446" s="201"/>
      <c r="BS446" s="201"/>
      <c r="BT446" s="201"/>
      <c r="BU446" s="201"/>
      <c r="BV446" s="201"/>
      <c r="BW446" s="201"/>
      <c r="BX446" s="201"/>
      <c r="BY446" s="201"/>
      <c r="BZ446" s="201"/>
      <c r="CA446" s="201"/>
      <c r="CB446" s="201"/>
      <c r="CC446" s="201"/>
      <c r="CD446" s="201"/>
      <c r="CE446" s="201"/>
      <c r="CF446" s="201"/>
      <c r="CG446" s="201"/>
      <c r="CH446" s="201"/>
      <c r="CI446" s="201"/>
      <c r="CJ446" s="201"/>
      <c r="CK446" s="201"/>
      <c r="CL446" s="201"/>
      <c r="CM446" s="201"/>
      <c r="CN446" s="201"/>
      <c r="CO446" s="201"/>
      <c r="CP446" s="201"/>
      <c r="CQ446" s="201"/>
      <c r="CR446" s="201"/>
      <c r="CS446" s="201"/>
      <c r="CT446" s="201"/>
      <c r="CU446" s="201"/>
      <c r="CV446" s="201"/>
      <c r="CW446" s="201"/>
      <c r="CX446" s="201"/>
      <c r="CY446" s="201"/>
      <c r="CZ446" s="201"/>
      <c r="DA446" s="201"/>
      <c r="DB446" s="201"/>
      <c r="DC446" s="201"/>
      <c r="DD446" s="201"/>
      <c r="DE446" s="201"/>
      <c r="DF446" s="201"/>
      <c r="DG446" s="201"/>
      <c r="DH446" s="201"/>
      <c r="DI446" s="201"/>
      <c r="DJ446" s="201"/>
      <c r="DK446" s="201"/>
      <c r="DL446" s="201"/>
      <c r="DM446" s="201"/>
      <c r="DN446" s="201"/>
      <c r="DO446" s="201"/>
      <c r="DP446" s="201"/>
      <c r="DQ446" s="201"/>
      <c r="DR446" s="201"/>
      <c r="DS446" s="201"/>
      <c r="DT446" s="201"/>
      <c r="DU446" s="201"/>
      <c r="DV446" s="201"/>
      <c r="DW446" s="201"/>
      <c r="DX446" s="201"/>
      <c r="DY446" s="201"/>
      <c r="DZ446" s="201"/>
      <c r="EA446" s="201"/>
      <c r="EB446" s="201"/>
      <c r="EC446" s="201"/>
      <c r="ED446" s="201"/>
      <c r="EE446" s="201"/>
      <c r="EF446" s="201"/>
      <c r="EG446" s="201"/>
      <c r="EH446" s="201"/>
      <c r="EI446" s="201"/>
      <c r="EJ446" s="201"/>
      <c r="EK446" s="201"/>
      <c r="EL446" s="201"/>
      <c r="EM446" s="201"/>
      <c r="EN446" s="201"/>
      <c r="EO446" s="201"/>
      <c r="EP446" s="201"/>
      <c r="EQ446" s="201"/>
      <c r="ER446" s="201"/>
      <c r="ES446" s="201"/>
      <c r="ET446" s="201"/>
      <c r="EU446" s="201"/>
      <c r="EV446" s="201"/>
      <c r="EW446" s="201"/>
      <c r="EX446" s="201"/>
      <c r="EY446" s="201"/>
      <c r="EZ446" s="201"/>
      <c r="FA446" s="201"/>
      <c r="FB446" s="201"/>
      <c r="FC446" s="201"/>
      <c r="FD446" s="201"/>
      <c r="FE446" s="201"/>
      <c r="FF446" s="201"/>
      <c r="FG446" s="201"/>
      <c r="FH446" s="201"/>
      <c r="FI446" s="201"/>
      <c r="FJ446" s="201"/>
      <c r="FK446" s="201"/>
      <c r="FL446" s="201"/>
      <c r="FM446" s="201"/>
      <c r="FN446" s="201"/>
      <c r="FO446" s="201"/>
      <c r="FP446" s="201"/>
      <c r="FQ446" s="201"/>
      <c r="FR446" s="201"/>
      <c r="FS446" s="201"/>
      <c r="FT446" s="201"/>
      <c r="FU446" s="201"/>
      <c r="FV446" s="201"/>
      <c r="FW446" s="201"/>
      <c r="FX446" s="201"/>
      <c r="FY446" s="201"/>
      <c r="FZ446" s="201"/>
      <c r="GA446" s="201"/>
      <c r="GB446" s="201"/>
      <c r="GC446" s="201"/>
      <c r="GD446" s="201"/>
      <c r="GE446" s="201"/>
      <c r="GF446" s="201"/>
      <c r="GG446" s="201"/>
      <c r="GH446" s="201"/>
      <c r="GI446" s="201"/>
      <c r="GJ446" s="201"/>
      <c r="GK446" s="201"/>
      <c r="GL446" s="201"/>
      <c r="GM446" s="201"/>
      <c r="GN446" s="201"/>
      <c r="GO446" s="201"/>
      <c r="GP446" s="201"/>
      <c r="GQ446" s="201"/>
      <c r="GR446" s="201"/>
      <c r="GS446" s="201"/>
      <c r="GT446" s="201"/>
      <c r="GU446" s="201"/>
      <c r="GV446" s="201"/>
      <c r="GW446" s="201"/>
      <c r="GX446" s="201"/>
      <c r="GY446" s="201"/>
      <c r="GZ446" s="201"/>
      <c r="HA446" s="201"/>
      <c r="HB446" s="201"/>
      <c r="HC446" s="201"/>
      <c r="HD446" s="201"/>
      <c r="HE446" s="201"/>
      <c r="HF446" s="201"/>
      <c r="HG446" s="201"/>
      <c r="HH446" s="201"/>
      <c r="HI446" s="201"/>
      <c r="HJ446" s="201"/>
      <c r="HK446" s="201"/>
      <c r="HL446" s="201"/>
      <c r="HM446" s="201"/>
      <c r="HN446" s="201"/>
      <c r="HO446" s="201"/>
      <c r="HP446" s="201"/>
      <c r="HQ446" s="201"/>
      <c r="HR446" s="201"/>
      <c r="HS446" s="201"/>
      <c r="HT446" s="201"/>
      <c r="HU446" s="201"/>
      <c r="HV446" s="201"/>
      <c r="HW446" s="201"/>
      <c r="HX446" s="201"/>
      <c r="HY446" s="201"/>
      <c r="HZ446" s="201"/>
      <c r="IA446" s="201"/>
      <c r="IB446" s="201"/>
      <c r="IC446" s="201"/>
      <c r="ID446" s="201"/>
      <c r="IE446" s="201"/>
      <c r="IF446" s="201"/>
      <c r="IG446" s="201"/>
      <c r="IH446" s="201"/>
      <c r="II446" s="201"/>
      <c r="IJ446" s="201"/>
      <c r="IK446" s="201"/>
      <c r="IL446" s="201"/>
      <c r="IM446" s="201"/>
      <c r="IN446" s="201"/>
      <c r="IO446" s="201"/>
      <c r="IP446" s="201"/>
      <c r="IQ446" s="201"/>
      <c r="IR446" s="201"/>
      <c r="IS446" s="201"/>
      <c r="IT446" s="201"/>
      <c r="IU446" s="201"/>
      <c r="IV446" s="201"/>
      <c r="IW446" s="201"/>
      <c r="IX446" s="201"/>
      <c r="IY446" s="201"/>
      <c r="IZ446" s="201"/>
      <c r="JA446" s="201"/>
      <c r="JB446" s="201"/>
      <c r="JC446" s="201"/>
      <c r="JD446" s="201"/>
      <c r="JE446" s="201"/>
      <c r="JF446" s="201"/>
      <c r="JG446" s="201"/>
      <c r="JH446" s="201"/>
      <c r="JI446" s="201"/>
      <c r="JJ446" s="201"/>
      <c r="JK446" s="201"/>
      <c r="JL446" s="201"/>
      <c r="JM446" s="201"/>
      <c r="JN446" s="201"/>
      <c r="JO446" s="201"/>
      <c r="JP446" s="201"/>
      <c r="JQ446" s="201"/>
      <c r="JR446" s="201"/>
      <c r="JS446" s="201"/>
      <c r="JT446" s="201"/>
      <c r="JU446" s="201"/>
      <c r="JV446" s="201"/>
      <c r="JW446" s="201"/>
      <c r="JX446" s="201"/>
      <c r="JY446" s="201"/>
      <c r="JZ446" s="201"/>
      <c r="KA446" s="201"/>
      <c r="KB446" s="201"/>
      <c r="KC446" s="201"/>
      <c r="KD446" s="201"/>
      <c r="KE446" s="201"/>
      <c r="KF446" s="201"/>
      <c r="KG446" s="201"/>
      <c r="KH446" s="201"/>
      <c r="KI446" s="201"/>
      <c r="KJ446" s="201"/>
      <c r="KK446" s="201"/>
      <c r="KL446" s="201"/>
      <c r="KM446" s="201"/>
      <c r="KN446" s="201"/>
      <c r="KO446" s="201"/>
      <c r="KP446" s="201"/>
      <c r="KQ446" s="201"/>
      <c r="KR446" s="201"/>
      <c r="KS446" s="201"/>
      <c r="KT446" s="201"/>
      <c r="KU446" s="201"/>
      <c r="KV446" s="201"/>
      <c r="KW446" s="201"/>
      <c r="KX446" s="201"/>
      <c r="KY446" s="201"/>
      <c r="KZ446" s="201"/>
      <c r="LA446" s="201"/>
      <c r="LB446" s="201"/>
      <c r="LC446" s="201"/>
      <c r="LD446" s="201"/>
      <c r="LE446" s="201"/>
      <c r="LF446" s="201"/>
      <c r="LG446" s="201"/>
      <c r="LH446" s="201"/>
      <c r="LI446" s="201"/>
      <c r="LJ446" s="201"/>
      <c r="LK446" s="201"/>
      <c r="LL446" s="201"/>
      <c r="LM446" s="201"/>
      <c r="LN446" s="201"/>
      <c r="LO446" s="201"/>
      <c r="LP446" s="201"/>
      <c r="LQ446" s="201"/>
      <c r="LR446" s="201"/>
      <c r="LS446" s="201"/>
      <c r="LT446" s="201"/>
      <c r="LU446" s="201"/>
      <c r="LV446" s="201"/>
      <c r="LW446" s="201"/>
      <c r="LX446" s="201"/>
      <c r="LY446" s="201"/>
      <c r="LZ446" s="201"/>
      <c r="MA446" s="201"/>
      <c r="MB446" s="201"/>
      <c r="MC446" s="201"/>
      <c r="MD446" s="201"/>
      <c r="ME446" s="201"/>
      <c r="MF446" s="201"/>
      <c r="MG446" s="201"/>
      <c r="MH446" s="201"/>
      <c r="MI446" s="201"/>
      <c r="MJ446" s="201"/>
      <c r="MK446" s="201"/>
      <c r="ML446" s="201"/>
      <c r="MM446" s="201"/>
      <c r="MN446" s="201"/>
      <c r="MO446" s="201"/>
      <c r="MP446" s="201"/>
      <c r="MQ446" s="201"/>
      <c r="MR446" s="201"/>
      <c r="MS446" s="201"/>
      <c r="MT446" s="201"/>
      <c r="MU446" s="201"/>
      <c r="MV446" s="201"/>
      <c r="MW446" s="201"/>
      <c r="MX446" s="201"/>
      <c r="MY446" s="201"/>
      <c r="MZ446" s="201"/>
      <c r="NA446" s="201"/>
      <c r="NB446" s="201"/>
      <c r="NC446" s="201"/>
      <c r="ND446" s="201"/>
      <c r="NE446" s="201"/>
      <c r="NF446" s="201"/>
      <c r="NG446" s="201"/>
      <c r="NH446" s="201"/>
      <c r="NI446" s="201"/>
      <c r="NJ446" s="201"/>
      <c r="NK446" s="201"/>
      <c r="NL446" s="201"/>
      <c r="NM446" s="201"/>
      <c r="NN446" s="201"/>
      <c r="NO446" s="201"/>
      <c r="NP446" s="201"/>
      <c r="NQ446" s="201"/>
      <c r="NR446" s="201"/>
      <c r="NS446" s="201"/>
      <c r="NT446" s="201"/>
      <c r="NU446" s="201"/>
      <c r="NV446" s="201"/>
      <c r="NW446" s="201"/>
      <c r="NX446" s="201"/>
      <c r="NY446" s="201"/>
      <c r="NZ446" s="201"/>
      <c r="OA446" s="201"/>
      <c r="OB446" s="201"/>
      <c r="OC446" s="201"/>
      <c r="OD446" s="201"/>
      <c r="OE446" s="201"/>
      <c r="OF446" s="201"/>
      <c r="OG446" s="201"/>
      <c r="OH446" s="201"/>
      <c r="OI446" s="201"/>
      <c r="OJ446" s="201"/>
      <c r="OK446" s="201"/>
      <c r="OL446" s="201"/>
      <c r="OM446" s="201"/>
      <c r="ON446" s="201"/>
      <c r="OO446" s="201"/>
      <c r="OP446" s="201"/>
      <c r="OQ446" s="201"/>
      <c r="OR446" s="201"/>
      <c r="OS446" s="201"/>
      <c r="OT446" s="201"/>
      <c r="OU446" s="201"/>
      <c r="OV446" s="201"/>
      <c r="OW446" s="201"/>
      <c r="OX446" s="201"/>
      <c r="OY446" s="201"/>
      <c r="OZ446" s="201"/>
      <c r="PA446" s="201"/>
      <c r="PB446" s="201"/>
      <c r="PC446" s="201"/>
      <c r="PD446" s="201"/>
      <c r="PE446" s="201"/>
      <c r="PF446" s="201"/>
      <c r="PG446" s="201"/>
      <c r="PH446" s="201"/>
      <c r="PI446" s="201"/>
      <c r="PJ446" s="201"/>
      <c r="PK446" s="201"/>
      <c r="PL446" s="201"/>
      <c r="PM446" s="201"/>
      <c r="PN446" s="201"/>
      <c r="PO446" s="201"/>
      <c r="PP446" s="201"/>
      <c r="PQ446" s="201"/>
      <c r="PR446" s="201"/>
      <c r="PS446" s="201"/>
      <c r="PT446" s="201"/>
      <c r="PU446" s="201"/>
      <c r="PV446" s="201"/>
      <c r="PW446" s="201"/>
      <c r="PX446" s="201"/>
      <c r="PY446" s="201"/>
      <c r="PZ446" s="201"/>
      <c r="QA446" s="201"/>
      <c r="QB446" s="201"/>
      <c r="QC446" s="201"/>
      <c r="QD446" s="201"/>
      <c r="QE446" s="201"/>
      <c r="QF446" s="201"/>
      <c r="QG446" s="201"/>
      <c r="QH446" s="201"/>
      <c r="QI446" s="201"/>
      <c r="QJ446" s="201"/>
      <c r="QK446" s="201"/>
      <c r="QL446" s="201"/>
      <c r="QM446" s="201"/>
      <c r="QN446" s="201"/>
      <c r="QO446" s="201"/>
      <c r="QP446" s="201"/>
      <c r="QQ446" s="201"/>
      <c r="QR446" s="201"/>
      <c r="QS446" s="201"/>
      <c r="QT446" s="201"/>
      <c r="QU446" s="201"/>
      <c r="QV446" s="201"/>
      <c r="QW446" s="201"/>
      <c r="QX446" s="201"/>
      <c r="QY446" s="201"/>
      <c r="QZ446" s="201"/>
      <c r="RA446" s="201"/>
      <c r="RB446" s="201"/>
      <c r="RC446" s="201"/>
      <c r="RD446" s="201"/>
      <c r="RE446" s="201"/>
      <c r="RF446" s="201"/>
      <c r="RG446" s="201"/>
      <c r="RH446" s="201"/>
      <c r="RI446" s="201"/>
      <c r="RJ446" s="201"/>
      <c r="RK446" s="201"/>
      <c r="RL446" s="201"/>
      <c r="RM446" s="201"/>
      <c r="RN446" s="201"/>
      <c r="RO446" s="201"/>
      <c r="RP446" s="201"/>
      <c r="RQ446" s="201"/>
      <c r="RR446" s="201"/>
      <c r="RS446" s="201"/>
      <c r="RT446" s="201"/>
      <c r="RU446" s="201"/>
      <c r="RV446" s="201"/>
      <c r="RW446" s="201"/>
      <c r="RX446" s="201"/>
      <c r="RY446" s="201"/>
      <c r="RZ446" s="201"/>
      <c r="SA446" s="201"/>
      <c r="SB446" s="201"/>
      <c r="SC446" s="201"/>
      <c r="SD446" s="201"/>
      <c r="SE446" s="201"/>
      <c r="SF446" s="201"/>
      <c r="SG446" s="201"/>
      <c r="SH446" s="201"/>
      <c r="SI446" s="201"/>
      <c r="SJ446" s="201"/>
      <c r="SK446" s="201"/>
      <c r="SL446" s="201"/>
      <c r="SM446" s="201"/>
      <c r="SN446" s="201"/>
      <c r="SO446" s="201"/>
      <c r="SP446" s="201"/>
      <c r="SQ446" s="201"/>
      <c r="SR446" s="201"/>
      <c r="SS446" s="201"/>
      <c r="ST446" s="201"/>
      <c r="SU446" s="201"/>
      <c r="SV446" s="201"/>
      <c r="SW446" s="201"/>
      <c r="SX446" s="201"/>
      <c r="SY446" s="201"/>
      <c r="SZ446" s="201"/>
      <c r="TA446" s="201"/>
      <c r="TB446" s="201"/>
      <c r="TC446" s="201"/>
      <c r="TD446" s="201"/>
      <c r="TE446" s="201"/>
      <c r="TF446" s="201"/>
      <c r="TG446" s="201"/>
      <c r="TH446" s="201"/>
      <c r="TI446" s="201"/>
      <c r="TJ446" s="201"/>
      <c r="TK446" s="201"/>
      <c r="TL446" s="201"/>
      <c r="TM446" s="201"/>
      <c r="TN446" s="201"/>
      <c r="TO446" s="201"/>
      <c r="TP446" s="201"/>
      <c r="TQ446" s="201"/>
      <c r="TR446" s="201"/>
      <c r="TS446" s="201"/>
      <c r="TT446" s="201"/>
      <c r="TU446" s="201"/>
      <c r="TV446" s="201"/>
      <c r="TW446" s="201"/>
      <c r="TX446" s="201"/>
      <c r="TY446" s="201"/>
      <c r="TZ446" s="201"/>
      <c r="UA446" s="201"/>
      <c r="UB446" s="201"/>
      <c r="UC446" s="201"/>
      <c r="UD446" s="201"/>
      <c r="UE446" s="201"/>
      <c r="UF446" s="201"/>
      <c r="UG446" s="201"/>
      <c r="UH446" s="201"/>
      <c r="UI446" s="201"/>
      <c r="UJ446" s="201"/>
      <c r="UK446" s="201"/>
      <c r="UL446" s="201"/>
      <c r="UM446" s="201"/>
      <c r="UN446" s="201"/>
      <c r="UO446" s="201"/>
      <c r="UP446" s="201"/>
      <c r="UQ446" s="201"/>
      <c r="UR446" s="201"/>
      <c r="US446" s="201"/>
      <c r="UT446" s="201"/>
      <c r="UU446" s="201"/>
      <c r="UV446" s="201"/>
      <c r="UW446" s="201"/>
      <c r="UX446" s="201"/>
      <c r="UY446" s="201"/>
      <c r="UZ446" s="201"/>
      <c r="VA446" s="201"/>
      <c r="VB446" s="201"/>
      <c r="VC446" s="201"/>
      <c r="VD446" s="201"/>
      <c r="VE446" s="201"/>
      <c r="VF446" s="201"/>
      <c r="VG446" s="201"/>
      <c r="VH446" s="201"/>
      <c r="VI446" s="201"/>
      <c r="VJ446" s="201"/>
      <c r="VK446" s="201"/>
      <c r="VL446" s="201"/>
      <c r="VM446" s="201"/>
      <c r="VN446" s="201"/>
      <c r="VO446" s="201"/>
      <c r="VP446" s="201"/>
      <c r="VQ446" s="201"/>
      <c r="VR446" s="201"/>
      <c r="VS446" s="201"/>
      <c r="VT446" s="201"/>
      <c r="VU446" s="201"/>
      <c r="VV446" s="201"/>
      <c r="VW446" s="201"/>
      <c r="VX446" s="201"/>
      <c r="VY446" s="201"/>
      <c r="VZ446" s="201"/>
      <c r="WA446" s="201"/>
      <c r="WB446" s="201"/>
      <c r="WC446" s="201"/>
      <c r="WD446" s="201"/>
      <c r="WE446" s="201"/>
      <c r="WF446" s="201"/>
      <c r="WG446" s="201"/>
      <c r="WH446" s="201"/>
      <c r="WI446" s="201"/>
      <c r="WJ446" s="201"/>
      <c r="WK446" s="201"/>
      <c r="WL446" s="201"/>
      <c r="WM446" s="201"/>
      <c r="WN446" s="201"/>
      <c r="WO446" s="201"/>
      <c r="WP446" s="201"/>
      <c r="WQ446" s="201"/>
      <c r="WR446" s="201"/>
      <c r="WS446" s="201"/>
      <c r="WT446" s="201"/>
      <c r="WU446" s="201"/>
      <c r="WV446" s="201"/>
      <c r="WW446" s="201"/>
      <c r="WX446" s="201"/>
      <c r="WY446" s="201"/>
      <c r="WZ446" s="201"/>
      <c r="XA446" s="201"/>
      <c r="XB446" s="201"/>
      <c r="XC446" s="201"/>
      <c r="XD446" s="201"/>
      <c r="XE446" s="201"/>
      <c r="XF446" s="201"/>
      <c r="XG446" s="201"/>
      <c r="XH446" s="201"/>
      <c r="XI446" s="201"/>
      <c r="XJ446" s="201"/>
      <c r="XK446" s="201"/>
      <c r="XL446" s="201"/>
      <c r="XM446" s="201"/>
      <c r="XN446" s="201"/>
      <c r="XO446" s="201"/>
      <c r="XP446" s="201"/>
      <c r="XQ446" s="201"/>
      <c r="XR446" s="201"/>
      <c r="XS446" s="201"/>
      <c r="XT446" s="201"/>
      <c r="XU446" s="201"/>
      <c r="XV446" s="201"/>
      <c r="XW446" s="201"/>
      <c r="XX446" s="201"/>
      <c r="XY446" s="201"/>
      <c r="XZ446" s="201"/>
      <c r="YA446" s="201"/>
      <c r="YB446" s="201"/>
      <c r="YC446" s="201"/>
      <c r="YD446" s="201"/>
      <c r="YE446" s="201"/>
      <c r="YF446" s="201"/>
      <c r="YG446" s="201"/>
      <c r="YH446" s="201"/>
      <c r="YI446" s="201"/>
      <c r="YJ446" s="201"/>
      <c r="YK446" s="201"/>
      <c r="YL446" s="201"/>
      <c r="YM446" s="201"/>
      <c r="YN446" s="201"/>
      <c r="YO446" s="201"/>
      <c r="YP446" s="201"/>
      <c r="YQ446" s="201"/>
      <c r="YR446" s="201"/>
      <c r="YS446" s="201"/>
      <c r="YT446" s="201"/>
      <c r="YU446" s="201"/>
      <c r="YV446" s="201"/>
      <c r="YW446" s="201"/>
      <c r="YX446" s="201"/>
      <c r="YY446" s="201"/>
      <c r="YZ446" s="201"/>
      <c r="ZA446" s="201"/>
      <c r="ZB446" s="201"/>
      <c r="ZC446" s="201"/>
      <c r="ZD446" s="201"/>
      <c r="ZE446" s="201"/>
      <c r="ZF446" s="201"/>
      <c r="ZG446" s="201"/>
      <c r="ZH446" s="201"/>
      <c r="ZI446" s="201"/>
      <c r="ZJ446" s="201"/>
      <c r="ZK446" s="201"/>
      <c r="ZL446" s="201"/>
      <c r="ZM446" s="201"/>
      <c r="ZN446" s="201"/>
      <c r="ZO446" s="201"/>
      <c r="ZP446" s="201"/>
      <c r="ZQ446" s="201"/>
      <c r="ZR446" s="201"/>
      <c r="ZS446" s="201"/>
      <c r="ZT446" s="201"/>
      <c r="ZU446" s="201"/>
      <c r="ZV446" s="201"/>
      <c r="ZW446" s="201"/>
      <c r="ZX446" s="201"/>
      <c r="ZY446" s="201"/>
      <c r="ZZ446" s="201"/>
      <c r="AAA446" s="201"/>
      <c r="AAB446" s="201"/>
      <c r="AAC446" s="201"/>
      <c r="AAD446" s="201"/>
      <c r="AAE446" s="201"/>
      <c r="AAF446" s="201"/>
      <c r="AAG446" s="201"/>
      <c r="AAH446" s="201"/>
      <c r="AAI446" s="201"/>
      <c r="AAJ446" s="201"/>
      <c r="AAK446" s="201"/>
      <c r="AAL446" s="201"/>
      <c r="AAM446" s="201"/>
      <c r="AAN446" s="201"/>
      <c r="AAO446" s="201"/>
      <c r="AAP446" s="201"/>
      <c r="AAQ446" s="201"/>
      <c r="AAR446" s="201"/>
      <c r="AAS446" s="201"/>
      <c r="AAT446" s="201"/>
      <c r="AAU446" s="201"/>
      <c r="AAV446" s="201"/>
      <c r="AAW446" s="201"/>
      <c r="AAX446" s="201"/>
      <c r="AAY446" s="201"/>
      <c r="AAZ446" s="201"/>
      <c r="ABA446" s="201"/>
      <c r="ABB446" s="201"/>
      <c r="ABC446" s="201"/>
      <c r="ABD446" s="201"/>
      <c r="ABE446" s="201"/>
      <c r="ABF446" s="201"/>
      <c r="ABG446" s="201"/>
      <c r="ABH446" s="201"/>
      <c r="ABI446" s="201"/>
      <c r="ABJ446" s="201"/>
      <c r="ABK446" s="201"/>
      <c r="ABL446" s="201"/>
      <c r="ABM446" s="201"/>
      <c r="ABN446" s="201"/>
      <c r="ABO446" s="201"/>
      <c r="ABP446" s="201"/>
      <c r="ABQ446" s="201"/>
      <c r="ABR446" s="201"/>
      <c r="ABS446" s="201"/>
      <c r="ABT446" s="201"/>
      <c r="ABU446" s="201"/>
      <c r="ABV446" s="201"/>
      <c r="ABW446" s="201"/>
      <c r="ABX446" s="201"/>
      <c r="ABY446" s="201"/>
      <c r="ABZ446" s="201"/>
      <c r="ACA446" s="201"/>
      <c r="ACB446" s="201"/>
      <c r="ACC446" s="201"/>
      <c r="ACD446" s="201"/>
      <c r="ACE446" s="201"/>
      <c r="ACF446" s="201"/>
      <c r="ACG446" s="201"/>
      <c r="ACH446" s="201"/>
      <c r="ACI446" s="201"/>
      <c r="ACJ446" s="201"/>
      <c r="ACK446" s="201"/>
      <c r="ACL446" s="201"/>
      <c r="ACM446" s="201"/>
      <c r="ACN446" s="201"/>
      <c r="ACO446" s="201"/>
      <c r="ACP446" s="201"/>
      <c r="ACQ446" s="201"/>
      <c r="ACR446" s="201"/>
      <c r="ACS446" s="201"/>
      <c r="ACT446" s="201"/>
      <c r="ACU446" s="201"/>
      <c r="ACV446" s="201"/>
      <c r="ACW446" s="201"/>
      <c r="ACX446" s="201"/>
      <c r="ACY446" s="201"/>
      <c r="ACZ446" s="201"/>
      <c r="ADA446" s="201"/>
      <c r="ADB446" s="201"/>
      <c r="ADC446" s="201"/>
      <c r="ADD446" s="201"/>
      <c r="ADE446" s="201"/>
      <c r="ADF446" s="201"/>
      <c r="ADG446" s="201"/>
      <c r="ADH446" s="201"/>
      <c r="ADI446" s="201"/>
      <c r="ADJ446" s="201"/>
      <c r="ADK446" s="201"/>
      <c r="ADL446" s="201"/>
      <c r="ADM446" s="201"/>
      <c r="ADN446" s="201"/>
      <c r="ADO446" s="201"/>
      <c r="ADP446" s="201"/>
      <c r="ADQ446" s="201"/>
      <c r="ADR446" s="201"/>
      <c r="ADS446" s="201"/>
      <c r="ADT446" s="201"/>
      <c r="ADU446" s="201"/>
      <c r="ADV446" s="201"/>
      <c r="ADW446" s="201"/>
      <c r="ADX446" s="201"/>
      <c r="ADY446" s="201"/>
      <c r="ADZ446" s="201"/>
      <c r="AEA446" s="201"/>
      <c r="AEB446" s="201"/>
      <c r="AEC446" s="201"/>
      <c r="AED446" s="201"/>
      <c r="AEE446" s="201"/>
      <c r="AEF446" s="201"/>
      <c r="AEG446" s="201"/>
      <c r="AEH446" s="201"/>
      <c r="AEI446" s="201"/>
      <c r="AEJ446" s="201"/>
      <c r="AEK446" s="201"/>
      <c r="AEL446" s="201"/>
      <c r="AEM446" s="201"/>
      <c r="AEN446" s="201"/>
      <c r="AEO446" s="201"/>
      <c r="AEP446" s="201"/>
      <c r="AEQ446" s="201"/>
      <c r="AER446" s="201"/>
      <c r="AES446" s="201"/>
      <c r="AET446" s="201"/>
      <c r="AEU446" s="201"/>
      <c r="AEV446" s="201"/>
      <c r="AEW446" s="201"/>
      <c r="AEX446" s="201"/>
      <c r="AEY446" s="201"/>
      <c r="AEZ446" s="201"/>
      <c r="AFA446" s="201"/>
      <c r="AFB446" s="201"/>
      <c r="AFC446" s="201"/>
      <c r="AFD446" s="201"/>
      <c r="AFE446" s="201"/>
      <c r="AFF446" s="201"/>
      <c r="AFG446" s="201"/>
      <c r="AFH446" s="201"/>
      <c r="AFI446" s="201"/>
      <c r="AFJ446" s="201"/>
      <c r="AFK446" s="201"/>
      <c r="AFL446" s="201"/>
      <c r="AFM446" s="201"/>
      <c r="AFN446" s="201"/>
      <c r="AFO446" s="201"/>
      <c r="AFP446" s="201"/>
      <c r="AFQ446" s="201"/>
      <c r="AFR446" s="201"/>
      <c r="AFS446" s="201"/>
      <c r="AFT446" s="201"/>
      <c r="AFU446" s="201"/>
      <c r="AFV446" s="201"/>
      <c r="AFW446" s="201"/>
      <c r="AFX446" s="201"/>
      <c r="AFY446" s="201"/>
      <c r="AFZ446" s="201"/>
      <c r="AGA446" s="201"/>
      <c r="AGB446" s="201"/>
      <c r="AGC446" s="201"/>
      <c r="AGD446" s="201"/>
      <c r="AGE446" s="201"/>
      <c r="AGF446" s="201"/>
      <c r="AGG446" s="201"/>
      <c r="AGH446" s="201"/>
      <c r="AGI446" s="201"/>
      <c r="AGJ446" s="201"/>
      <c r="AGK446" s="201"/>
      <c r="AGL446" s="201"/>
      <c r="AGM446" s="201"/>
      <c r="AGN446" s="201"/>
      <c r="AGO446" s="201"/>
      <c r="AGP446" s="201"/>
      <c r="AGQ446" s="201"/>
      <c r="AGR446" s="201"/>
      <c r="AGS446" s="201"/>
      <c r="AGT446" s="201"/>
      <c r="AGU446" s="201"/>
      <c r="AGV446" s="201"/>
      <c r="AGW446" s="201"/>
      <c r="AGX446" s="201"/>
      <c r="AGY446" s="201"/>
      <c r="AGZ446" s="201"/>
      <c r="AHA446" s="201"/>
      <c r="AHB446" s="201"/>
      <c r="AHC446" s="201"/>
      <c r="AHD446" s="201"/>
      <c r="AHE446" s="201"/>
      <c r="AHF446" s="201"/>
      <c r="AHG446" s="201"/>
      <c r="AHH446" s="201"/>
      <c r="AHI446" s="201"/>
      <c r="AHJ446" s="201"/>
      <c r="AHK446" s="201"/>
      <c r="AHL446" s="201"/>
      <c r="AHM446" s="201"/>
      <c r="AHN446" s="201"/>
      <c r="AHO446" s="201"/>
      <c r="AHP446" s="201"/>
      <c r="AHQ446" s="201"/>
      <c r="AHR446" s="201"/>
      <c r="AHS446" s="201"/>
      <c r="AHT446" s="201"/>
      <c r="AHU446" s="201"/>
      <c r="AHV446" s="201"/>
      <c r="AHW446" s="201"/>
      <c r="AHX446" s="201"/>
      <c r="AHY446" s="201"/>
      <c r="AHZ446" s="201"/>
      <c r="AIA446" s="201"/>
      <c r="AIB446" s="201"/>
      <c r="AIC446" s="201"/>
      <c r="AID446" s="201"/>
      <c r="AIE446" s="201"/>
      <c r="AIF446" s="201"/>
      <c r="AIG446" s="201"/>
      <c r="AIH446" s="201"/>
      <c r="AII446" s="201"/>
      <c r="AIJ446" s="201"/>
      <c r="AIK446" s="201"/>
      <c r="AIL446" s="201"/>
      <c r="AIM446" s="201"/>
      <c r="AIN446" s="201"/>
      <c r="AIO446" s="201"/>
      <c r="AIP446" s="201"/>
      <c r="AIQ446" s="201"/>
      <c r="AIR446" s="201"/>
      <c r="AIS446" s="201"/>
      <c r="AIT446" s="201"/>
      <c r="AIU446" s="201"/>
      <c r="AIV446" s="201"/>
      <c r="AIW446" s="201"/>
      <c r="AIX446" s="201"/>
      <c r="AIY446" s="201"/>
      <c r="AIZ446" s="201"/>
      <c r="AJA446" s="201"/>
      <c r="AJB446" s="201"/>
      <c r="AJC446" s="201"/>
      <c r="AJD446" s="201"/>
      <c r="AJE446" s="201"/>
      <c r="AJF446" s="201"/>
      <c r="AJG446" s="201"/>
      <c r="AJH446" s="201"/>
      <c r="AJI446" s="201"/>
      <c r="AJJ446" s="201"/>
      <c r="AJK446" s="201"/>
      <c r="AJL446" s="201"/>
      <c r="AJM446" s="201"/>
      <c r="AJN446" s="201"/>
      <c r="AJO446" s="201"/>
      <c r="AJP446" s="201"/>
      <c r="AJQ446" s="201"/>
      <c r="AJR446" s="201"/>
      <c r="AJS446" s="201"/>
      <c r="AJT446" s="201"/>
      <c r="AJU446" s="201"/>
      <c r="AJV446" s="201"/>
      <c r="AJW446" s="201"/>
      <c r="AJX446" s="201"/>
      <c r="AJY446" s="201"/>
      <c r="AJZ446" s="201"/>
      <c r="AKA446" s="201"/>
      <c r="AKB446" s="201"/>
      <c r="AKC446" s="201"/>
      <c r="AKD446" s="201"/>
      <c r="AKE446" s="201"/>
      <c r="AKF446" s="201"/>
      <c r="AKG446" s="201"/>
      <c r="AKH446" s="201"/>
      <c r="AKI446" s="201"/>
      <c r="AKJ446" s="201"/>
      <c r="AKK446" s="201"/>
      <c r="AKL446" s="201"/>
      <c r="AKM446" s="201"/>
      <c r="AKN446" s="201"/>
      <c r="AKO446" s="201"/>
      <c r="AKP446" s="201"/>
      <c r="AKQ446" s="201"/>
      <c r="AKR446" s="201"/>
      <c r="AKS446" s="201"/>
      <c r="AKT446" s="201"/>
      <c r="AKU446" s="201"/>
      <c r="AKV446" s="201"/>
      <c r="AKW446" s="201"/>
      <c r="AKX446" s="201"/>
      <c r="AKY446" s="201"/>
      <c r="AKZ446" s="201"/>
      <c r="ALA446" s="201"/>
      <c r="ALB446" s="201"/>
      <c r="ALC446" s="201"/>
      <c r="ALD446" s="201"/>
      <c r="ALE446" s="201"/>
      <c r="ALF446" s="201"/>
      <c r="ALG446" s="201"/>
      <c r="ALH446" s="201"/>
      <c r="ALI446" s="201"/>
      <c r="ALJ446" s="201"/>
      <c r="ALK446" s="201"/>
      <c r="ALL446" s="201"/>
      <c r="ALM446" s="201"/>
      <c r="ALN446" s="201"/>
      <c r="ALO446" s="201"/>
      <c r="ALP446" s="201"/>
      <c r="ALQ446" s="201"/>
      <c r="ALR446" s="201"/>
      <c r="ALS446" s="201"/>
      <c r="ALT446" s="201"/>
      <c r="ALU446" s="201"/>
      <c r="ALV446" s="201"/>
      <c r="ALW446" s="201"/>
      <c r="ALX446" s="201"/>
      <c r="ALY446" s="201"/>
      <c r="ALZ446" s="201"/>
      <c r="AMA446" s="201"/>
      <c r="AMB446" s="201"/>
      <c r="AMC446" s="201"/>
      <c r="AMD446" s="201"/>
      <c r="AME446" s="201"/>
      <c r="AMF446" s="201"/>
      <c r="AMG446" s="201"/>
      <c r="AMH446" s="201"/>
      <c r="AMI446" s="201"/>
      <c r="AMJ446" s="201"/>
      <c r="AMK446" s="201"/>
      <c r="AML446" s="201"/>
      <c r="AMM446" s="201"/>
      <c r="AMN446" s="201"/>
      <c r="AMO446" s="201"/>
      <c r="AMP446" s="201"/>
      <c r="AMQ446" s="201"/>
      <c r="AMR446" s="201"/>
      <c r="AMS446" s="201"/>
      <c r="AMT446" s="201"/>
      <c r="AMU446" s="201"/>
      <c r="AMV446" s="201"/>
      <c r="AMW446" s="201"/>
      <c r="AMX446" s="201"/>
      <c r="AMY446" s="201"/>
      <c r="AMZ446" s="201"/>
      <c r="ANA446" s="201"/>
      <c r="ANB446" s="201"/>
      <c r="ANC446" s="201"/>
      <c r="AND446" s="201"/>
      <c r="ANE446" s="201"/>
      <c r="ANF446" s="201"/>
      <c r="ANG446" s="201"/>
      <c r="ANH446" s="201"/>
      <c r="ANI446" s="201"/>
      <c r="ANJ446" s="201"/>
      <c r="ANK446" s="201"/>
      <c r="ANL446" s="201"/>
      <c r="ANM446" s="201"/>
      <c r="ANN446" s="201"/>
      <c r="ANO446" s="201"/>
      <c r="ANP446" s="201"/>
      <c r="ANQ446" s="201"/>
      <c r="ANR446" s="201"/>
      <c r="ANS446" s="201"/>
      <c r="ANT446" s="201"/>
      <c r="ANU446" s="201"/>
      <c r="ANV446" s="201"/>
      <c r="ANW446" s="201"/>
      <c r="ANX446" s="201"/>
      <c r="ANY446" s="201"/>
      <c r="ANZ446" s="201"/>
      <c r="AOA446" s="201"/>
      <c r="AOB446" s="201"/>
      <c r="AOC446" s="201"/>
      <c r="AOD446" s="201"/>
      <c r="AOE446" s="201"/>
      <c r="AOF446" s="201"/>
      <c r="AOG446" s="201"/>
      <c r="AOH446" s="201"/>
      <c r="AOI446" s="201"/>
      <c r="AOJ446" s="201"/>
      <c r="AOK446" s="201"/>
      <c r="AOL446" s="201"/>
      <c r="AOM446" s="201"/>
      <c r="AON446" s="201"/>
      <c r="AOO446" s="201"/>
      <c r="AOP446" s="201"/>
      <c r="AOQ446" s="201"/>
      <c r="AOR446" s="201"/>
      <c r="AOS446" s="201"/>
      <c r="AOT446" s="201"/>
      <c r="AOU446" s="201"/>
      <c r="AOV446" s="201"/>
      <c r="AOW446" s="201"/>
      <c r="AOX446" s="201"/>
      <c r="AOY446" s="201"/>
      <c r="AOZ446" s="201"/>
      <c r="APA446" s="201"/>
      <c r="APB446" s="201"/>
      <c r="APC446" s="201"/>
      <c r="APD446" s="201"/>
      <c r="APE446" s="201"/>
      <c r="APF446" s="201"/>
      <c r="APG446" s="201"/>
      <c r="APH446" s="201"/>
      <c r="API446" s="201"/>
      <c r="APJ446" s="201"/>
      <c r="APK446" s="201"/>
      <c r="APL446" s="201"/>
      <c r="APM446" s="201"/>
      <c r="APN446" s="201"/>
      <c r="APO446" s="201"/>
      <c r="APP446" s="201"/>
      <c r="APQ446" s="201"/>
      <c r="APR446" s="201"/>
      <c r="APS446" s="201"/>
      <c r="APT446" s="201"/>
      <c r="APU446" s="201"/>
      <c r="APV446" s="201"/>
      <c r="APW446" s="201"/>
      <c r="APX446" s="201"/>
      <c r="APY446" s="201"/>
      <c r="APZ446" s="201"/>
      <c r="AQA446" s="201"/>
      <c r="AQB446" s="201"/>
      <c r="AQC446" s="201"/>
      <c r="AQD446" s="201"/>
      <c r="AQE446" s="201"/>
      <c r="AQF446" s="201"/>
      <c r="AQG446" s="201"/>
      <c r="AQH446" s="201"/>
      <c r="AQI446" s="201"/>
      <c r="AQJ446" s="201"/>
      <c r="AQK446" s="201"/>
      <c r="AQL446" s="201"/>
      <c r="AQM446" s="201"/>
      <c r="AQN446" s="201"/>
      <c r="AQO446" s="201"/>
      <c r="AQP446" s="201"/>
      <c r="AQQ446" s="201"/>
      <c r="AQR446" s="201"/>
      <c r="AQS446" s="201"/>
      <c r="AQT446" s="201"/>
      <c r="AQU446" s="201"/>
      <c r="AQV446" s="201"/>
      <c r="AQW446" s="201"/>
      <c r="AQX446" s="201"/>
      <c r="AQY446" s="201"/>
      <c r="AQZ446" s="201"/>
      <c r="ARA446" s="201"/>
      <c r="ARB446" s="201"/>
      <c r="ARC446" s="201"/>
      <c r="ARD446" s="201"/>
      <c r="ARE446" s="201"/>
      <c r="ARF446" s="201"/>
      <c r="ARG446" s="201"/>
      <c r="ARH446" s="201"/>
      <c r="ARI446" s="201"/>
      <c r="ARJ446" s="201"/>
      <c r="ARK446" s="201"/>
      <c r="ARL446" s="201"/>
      <c r="ARM446" s="201"/>
      <c r="ARN446" s="201"/>
      <c r="ARO446" s="201"/>
      <c r="ARP446" s="201"/>
      <c r="ARQ446" s="201"/>
      <c r="ARR446" s="201"/>
      <c r="ARS446" s="201"/>
      <c r="ART446" s="201"/>
      <c r="ARU446" s="201"/>
      <c r="ARV446" s="201"/>
      <c r="ARW446" s="201"/>
      <c r="ARX446" s="201"/>
      <c r="ARY446" s="201"/>
      <c r="ARZ446" s="201"/>
      <c r="ASA446" s="201"/>
      <c r="ASB446" s="201"/>
      <c r="ASC446" s="201"/>
      <c r="ASD446" s="201"/>
      <c r="ASE446" s="201"/>
      <c r="ASF446" s="201"/>
      <c r="ASG446" s="201"/>
      <c r="ASH446" s="201"/>
      <c r="ASI446" s="201"/>
      <c r="ASJ446" s="201"/>
      <c r="ASK446" s="201"/>
      <c r="ASL446" s="201"/>
      <c r="ASM446" s="201"/>
      <c r="ASN446" s="201"/>
      <c r="ASO446" s="201"/>
      <c r="ASP446" s="201"/>
      <c r="ASQ446" s="201"/>
      <c r="ASR446" s="201"/>
      <c r="ASS446" s="201"/>
      <c r="AST446" s="201"/>
      <c r="ASU446" s="201"/>
      <c r="ASV446" s="201"/>
      <c r="ASW446" s="201"/>
      <c r="ASX446" s="201"/>
      <c r="ASY446" s="201"/>
      <c r="ASZ446" s="201"/>
      <c r="ATA446" s="201"/>
      <c r="ATB446" s="201"/>
      <c r="ATC446" s="201"/>
      <c r="ATD446" s="201"/>
      <c r="ATE446" s="201"/>
      <c r="ATF446" s="201"/>
      <c r="ATG446" s="201"/>
      <c r="ATH446" s="201"/>
      <c r="ATI446" s="201"/>
      <c r="ATJ446" s="201"/>
      <c r="ATK446" s="201"/>
      <c r="ATL446" s="201"/>
      <c r="ATM446" s="201"/>
      <c r="ATN446" s="201"/>
      <c r="ATO446" s="201"/>
      <c r="ATP446" s="201"/>
      <c r="ATQ446" s="201"/>
      <c r="ATR446" s="201"/>
      <c r="ATS446" s="201"/>
      <c r="ATT446" s="201"/>
      <c r="ATU446" s="201"/>
      <c r="ATV446" s="201"/>
      <c r="ATW446" s="201"/>
      <c r="ATX446" s="201"/>
      <c r="ATY446" s="201"/>
      <c r="ATZ446" s="201"/>
      <c r="AUA446" s="201"/>
      <c r="AUB446" s="201"/>
      <c r="AUC446" s="201"/>
      <c r="AUD446" s="201"/>
      <c r="AUE446" s="201"/>
      <c r="AUF446" s="201"/>
      <c r="AUG446" s="201"/>
      <c r="AUH446" s="201"/>
      <c r="AUI446" s="201"/>
      <c r="AUJ446" s="201"/>
      <c r="AUK446" s="201"/>
      <c r="AUL446" s="201"/>
      <c r="AUM446" s="201"/>
      <c r="AUN446" s="201"/>
      <c r="AUO446" s="201"/>
      <c r="AUP446" s="201"/>
      <c r="AUQ446" s="201"/>
      <c r="AUR446" s="201"/>
      <c r="AUS446" s="201"/>
      <c r="AUT446" s="201"/>
      <c r="AUU446" s="201"/>
      <c r="AUV446" s="201"/>
      <c r="AUW446" s="201"/>
      <c r="AUX446" s="201"/>
      <c r="AUY446" s="201"/>
      <c r="AUZ446" s="201"/>
      <c r="AVA446" s="201"/>
      <c r="AVB446" s="201"/>
      <c r="AVC446" s="201"/>
      <c r="AVD446" s="201"/>
      <c r="AVE446" s="201"/>
      <c r="AVF446" s="201"/>
      <c r="AVG446" s="201"/>
      <c r="AVH446" s="201"/>
      <c r="AVI446" s="201"/>
      <c r="AVJ446" s="201"/>
      <c r="AVK446" s="201"/>
      <c r="AVL446" s="201"/>
      <c r="AVM446" s="201"/>
      <c r="AVN446" s="201"/>
      <c r="AVO446" s="201"/>
      <c r="AVP446" s="201"/>
      <c r="AVQ446" s="201"/>
      <c r="AVR446" s="201"/>
      <c r="AVS446" s="201"/>
      <c r="AVT446" s="201"/>
      <c r="AVU446" s="201"/>
      <c r="AVV446" s="201"/>
      <c r="AVW446" s="201"/>
      <c r="AVX446" s="201"/>
      <c r="AVY446" s="201"/>
      <c r="AVZ446" s="201"/>
      <c r="AWA446" s="201"/>
      <c r="AWB446" s="201"/>
      <c r="AWC446" s="201"/>
      <c r="AWD446" s="201"/>
      <c r="AWE446" s="201"/>
      <c r="AWF446" s="201"/>
      <c r="AWG446" s="201"/>
      <c r="AWH446" s="201"/>
      <c r="AWI446" s="201"/>
      <c r="AWJ446" s="201"/>
      <c r="AWK446" s="201"/>
      <c r="AWL446" s="201"/>
      <c r="AWM446" s="201"/>
      <c r="AWN446" s="201"/>
      <c r="AWO446" s="201"/>
      <c r="AWP446" s="201"/>
      <c r="AWQ446" s="201"/>
      <c r="AWR446" s="201"/>
      <c r="AWS446" s="201"/>
      <c r="AWT446" s="201"/>
      <c r="AWU446" s="201"/>
      <c r="AWV446" s="201"/>
      <c r="AWW446" s="201"/>
      <c r="AWX446" s="201"/>
      <c r="AWY446" s="201"/>
      <c r="AWZ446" s="201"/>
      <c r="AXA446" s="201"/>
      <c r="AXB446" s="201"/>
      <c r="AXC446" s="201"/>
      <c r="AXD446" s="201"/>
      <c r="AXE446" s="201"/>
      <c r="AXF446" s="201"/>
      <c r="AXG446" s="201"/>
      <c r="AXH446" s="201"/>
      <c r="AXI446" s="201"/>
      <c r="AXJ446" s="201"/>
      <c r="AXK446" s="201"/>
      <c r="AXL446" s="201"/>
      <c r="AXM446" s="201"/>
      <c r="AXN446" s="201"/>
      <c r="AXO446" s="201"/>
      <c r="AXP446" s="201"/>
      <c r="AXQ446" s="201"/>
      <c r="AXR446" s="201"/>
      <c r="AXS446" s="201"/>
      <c r="AXT446" s="201"/>
      <c r="AXU446" s="201"/>
      <c r="AXV446" s="201"/>
      <c r="AXW446" s="201"/>
      <c r="AXX446" s="201"/>
      <c r="AXY446" s="201"/>
      <c r="AXZ446" s="201"/>
      <c r="AYA446" s="201"/>
      <c r="AYB446" s="201"/>
      <c r="AYC446" s="201"/>
      <c r="AYD446" s="201"/>
      <c r="AYE446" s="201"/>
      <c r="AYF446" s="201"/>
      <c r="AYG446" s="201"/>
      <c r="AYH446" s="201"/>
      <c r="AYI446" s="201"/>
      <c r="AYJ446" s="201"/>
      <c r="AYK446" s="201"/>
      <c r="AYL446" s="201"/>
      <c r="AYM446" s="201"/>
      <c r="AYN446" s="201"/>
      <c r="AYO446" s="201"/>
      <c r="AYP446" s="201"/>
      <c r="AYQ446" s="201"/>
      <c r="AYR446" s="201"/>
      <c r="AYS446" s="201"/>
      <c r="AYT446" s="201"/>
      <c r="AYU446" s="201"/>
      <c r="AYV446" s="201"/>
      <c r="AYW446" s="201"/>
      <c r="AYX446" s="201"/>
      <c r="AYY446" s="201"/>
      <c r="AYZ446" s="201"/>
      <c r="AZA446" s="201"/>
      <c r="AZB446" s="201"/>
      <c r="AZC446" s="201"/>
      <c r="AZD446" s="201"/>
      <c r="AZE446" s="201"/>
      <c r="AZF446" s="201"/>
      <c r="AZG446" s="201"/>
      <c r="AZH446" s="201"/>
      <c r="AZI446" s="201"/>
      <c r="AZJ446" s="201"/>
      <c r="AZK446" s="201"/>
      <c r="AZL446" s="201"/>
      <c r="AZM446" s="201"/>
      <c r="AZN446" s="201"/>
      <c r="AZO446" s="201"/>
      <c r="AZP446" s="201"/>
      <c r="AZQ446" s="201"/>
      <c r="AZR446" s="201"/>
      <c r="AZS446" s="201"/>
      <c r="AZT446" s="201"/>
      <c r="AZU446" s="201"/>
      <c r="AZV446" s="201"/>
      <c r="AZW446" s="201"/>
      <c r="AZX446" s="201"/>
      <c r="AZY446" s="201"/>
      <c r="AZZ446" s="201"/>
      <c r="BAA446" s="201"/>
      <c r="BAB446" s="201"/>
      <c r="BAC446" s="201"/>
      <c r="BAD446" s="201"/>
      <c r="BAE446" s="201"/>
      <c r="BAF446" s="201"/>
      <c r="BAG446" s="201"/>
      <c r="BAH446" s="201"/>
      <c r="BAI446" s="201"/>
      <c r="BAJ446" s="201"/>
      <c r="BAK446" s="201"/>
      <c r="BAL446" s="201"/>
      <c r="BAM446" s="201"/>
      <c r="BAN446" s="201"/>
      <c r="BAO446" s="201"/>
      <c r="BAP446" s="201"/>
      <c r="BAQ446" s="201"/>
      <c r="BAR446" s="201"/>
      <c r="BAS446" s="201"/>
      <c r="BAT446" s="201"/>
      <c r="BAU446" s="201"/>
      <c r="BAV446" s="201"/>
      <c r="BAW446" s="201"/>
      <c r="BAX446" s="201"/>
      <c r="BAY446" s="201"/>
      <c r="BAZ446" s="201"/>
      <c r="BBA446" s="201"/>
      <c r="BBB446" s="201"/>
      <c r="BBC446" s="201"/>
      <c r="BBD446" s="201"/>
      <c r="BBE446" s="201"/>
      <c r="BBF446" s="201"/>
      <c r="BBG446" s="201"/>
      <c r="BBH446" s="201"/>
      <c r="BBI446" s="201"/>
      <c r="BBJ446" s="201"/>
      <c r="BBK446" s="201"/>
      <c r="BBL446" s="201"/>
      <c r="BBM446" s="201"/>
      <c r="BBN446" s="201"/>
      <c r="BBO446" s="201"/>
      <c r="BBP446" s="201"/>
      <c r="BBQ446" s="201"/>
      <c r="BBR446" s="201"/>
      <c r="BBS446" s="201"/>
      <c r="BBT446" s="201"/>
      <c r="BBU446" s="201"/>
      <c r="BBV446" s="201"/>
      <c r="BBW446" s="201"/>
      <c r="BBX446" s="201"/>
      <c r="BBY446" s="201"/>
      <c r="BBZ446" s="201"/>
      <c r="BCA446" s="201"/>
      <c r="BCB446" s="201"/>
      <c r="BCC446" s="201"/>
      <c r="BCD446" s="201"/>
      <c r="BCE446" s="201"/>
      <c r="BCF446" s="201"/>
      <c r="BCG446" s="201"/>
      <c r="BCH446" s="201"/>
      <c r="BCI446" s="201"/>
      <c r="BCJ446" s="201"/>
      <c r="BCK446" s="201"/>
      <c r="BCL446" s="201"/>
      <c r="BCM446" s="201"/>
      <c r="BCN446" s="201"/>
      <c r="BCO446" s="201"/>
      <c r="BCP446" s="201"/>
      <c r="BCQ446" s="201"/>
      <c r="BCR446" s="201"/>
      <c r="BCS446" s="201"/>
      <c r="BCT446" s="201"/>
      <c r="BCU446" s="201"/>
      <c r="BCV446" s="201"/>
      <c r="BCW446" s="201"/>
      <c r="BCX446" s="201"/>
      <c r="BCY446" s="201"/>
      <c r="BCZ446" s="201"/>
      <c r="BDA446" s="201"/>
      <c r="BDB446" s="201"/>
      <c r="BDC446" s="201"/>
      <c r="BDD446" s="201"/>
      <c r="BDE446" s="201"/>
      <c r="BDF446" s="201"/>
      <c r="BDG446" s="201"/>
      <c r="BDH446" s="201"/>
      <c r="BDI446" s="201"/>
      <c r="BDJ446" s="201"/>
      <c r="BDK446" s="201"/>
      <c r="BDL446" s="201"/>
      <c r="BDM446" s="201"/>
      <c r="BDN446" s="201"/>
      <c r="BDO446" s="201"/>
      <c r="BDP446" s="201"/>
      <c r="BDQ446" s="201"/>
      <c r="BDR446" s="201"/>
      <c r="BDS446" s="201"/>
      <c r="BDT446" s="201"/>
      <c r="BDU446" s="201"/>
      <c r="BDV446" s="201"/>
      <c r="BDW446" s="201"/>
      <c r="BDX446" s="201"/>
      <c r="BDY446" s="201"/>
      <c r="BDZ446" s="201"/>
      <c r="BEA446" s="201"/>
      <c r="BEB446" s="201"/>
      <c r="BEC446" s="201"/>
      <c r="BED446" s="201"/>
      <c r="BEE446" s="201"/>
      <c r="BEF446" s="201"/>
      <c r="BEG446" s="201"/>
      <c r="BEH446" s="201"/>
      <c r="BEI446" s="201"/>
      <c r="BEJ446" s="201"/>
      <c r="BEK446" s="201"/>
    </row>
    <row r="447" spans="1:1493" s="142" customFormat="1" ht="14.45" hidden="1" customHeight="1" x14ac:dyDescent="0.25">
      <c r="A447" s="171"/>
      <c r="B447" s="188" t="s">
        <v>315</v>
      </c>
      <c r="C447" s="172" t="s">
        <v>903</v>
      </c>
      <c r="D447" s="188" t="s">
        <v>32</v>
      </c>
      <c r="E447" s="213">
        <v>1</v>
      </c>
      <c r="F447" s="192">
        <v>40.520000000000003</v>
      </c>
      <c r="G447" s="181">
        <f>Tabla1[[#This Row],[Precio U. Costo]]*1.05</f>
        <v>42.546000000000006</v>
      </c>
      <c r="H447" s="181">
        <f>Tabla1[[#This Row],[Precio U. Costo]]*1.08</f>
        <v>43.761600000000008</v>
      </c>
      <c r="I447" s="181">
        <f>Tabla1[[#This Row],[Precio U. Costo]]*1.1</f>
        <v>44.57200000000001</v>
      </c>
      <c r="J447" s="181">
        <f>Tabla1[[#This Row],[Precio U. Costo]]*1.15</f>
        <v>46.597999999999999</v>
      </c>
      <c r="K447" s="181">
        <f>Tabla1[[#This Row],[Precio U. Costo]]*1.2</f>
        <v>48.624000000000002</v>
      </c>
      <c r="L447" s="181">
        <f>Tabla1[[#This Row],[Precio U. Costo]]*1.25</f>
        <v>50.650000000000006</v>
      </c>
      <c r="M447" s="182">
        <f>Tabla1[[#This Row],[Precio U. Costo]]*1.3</f>
        <v>52.676000000000009</v>
      </c>
      <c r="N447" s="182">
        <f>Tabla1[[#This Row],[Precio U. Costo]]*1.35</f>
        <v>54.702000000000005</v>
      </c>
      <c r="O447" s="182">
        <f>Tabla1[[#This Row],[Precio U. Costo]]*1.4</f>
        <v>56.728000000000002</v>
      </c>
      <c r="P447" s="181">
        <f>Tabla1[[#This Row],[Precio U. Costo]]*1.45</f>
        <v>58.754000000000005</v>
      </c>
      <c r="Q447" s="181">
        <f>Tabla1[[#This Row],[Precio U. Costo]]*1.5</f>
        <v>60.78</v>
      </c>
      <c r="R447" s="183" t="e">
        <f>VLOOKUP(Tabla1[[#This Row],[Item]],Tabla13[],6,)</f>
        <v>#N/A</v>
      </c>
      <c r="S447" s="184" t="e">
        <f>Tabla1[[#This Row],[Cantidad en Existencia registradas]]-Tabla1[[#This Row],[Cantidad vendida
dd/mm/aaaa]]</f>
        <v>#N/A</v>
      </c>
      <c r="T447" s="185" t="e">
        <f>Tabla1[[#This Row],[Cantidad vendida
dd/mm/aaaa]]+#REF!</f>
        <v>#N/A</v>
      </c>
      <c r="U447" s="185" t="e">
        <f>Tabla1[[#This Row],[Existencia
dd/mm/aaaa2]]+#REF!</f>
        <v>#N/A</v>
      </c>
      <c r="V447" s="202"/>
      <c r="W447" s="202"/>
      <c r="X447" s="202"/>
      <c r="Y447" s="202"/>
      <c r="Z447" s="202"/>
      <c r="AA447" s="202"/>
      <c r="AB447" s="202"/>
      <c r="AC447" s="202"/>
      <c r="AD447" s="202"/>
      <c r="AE447" s="202"/>
      <c r="AF447" s="202"/>
      <c r="AG447" s="202"/>
      <c r="AH447" s="202"/>
      <c r="AI447" s="202"/>
      <c r="AJ447" s="202"/>
      <c r="AK447" s="202"/>
      <c r="AL447" s="202"/>
      <c r="AM447" s="202"/>
      <c r="AN447" s="202"/>
      <c r="AO447" s="202"/>
      <c r="AP447" s="202"/>
      <c r="AQ447" s="202"/>
      <c r="AR447" s="202"/>
      <c r="AS447" s="202"/>
      <c r="AT447" s="202"/>
      <c r="AU447" s="202"/>
      <c r="AV447" s="202"/>
      <c r="AW447" s="202"/>
      <c r="AX447" s="202"/>
      <c r="AY447" s="202"/>
      <c r="AZ447" s="202"/>
      <c r="BA447" s="202"/>
      <c r="BB447" s="202"/>
      <c r="BC447" s="202"/>
      <c r="BD447" s="202"/>
      <c r="BE447" s="202"/>
      <c r="BF447" s="202"/>
      <c r="BG447" s="202"/>
      <c r="BH447" s="202"/>
      <c r="BI447" s="202"/>
      <c r="BJ447" s="202"/>
      <c r="BK447" s="202"/>
      <c r="BL447" s="202"/>
      <c r="BM447" s="202"/>
      <c r="BN447" s="202"/>
      <c r="BO447" s="202"/>
      <c r="BP447" s="202"/>
      <c r="BQ447" s="202"/>
      <c r="BR447" s="202"/>
      <c r="BS447" s="202"/>
      <c r="BT447" s="202"/>
      <c r="BU447" s="202"/>
      <c r="BV447" s="202"/>
      <c r="BW447" s="202"/>
      <c r="BX447" s="202"/>
      <c r="BY447" s="202"/>
      <c r="BZ447" s="202"/>
      <c r="CA447" s="202"/>
      <c r="CB447" s="202"/>
      <c r="CC447" s="202"/>
      <c r="CD447" s="202"/>
      <c r="CE447" s="202"/>
      <c r="CF447" s="202"/>
      <c r="CG447" s="202"/>
      <c r="CH447" s="202"/>
      <c r="CI447" s="202"/>
      <c r="CJ447" s="202"/>
      <c r="CK447" s="202"/>
      <c r="CL447" s="202"/>
      <c r="CM447" s="202"/>
      <c r="CN447" s="202"/>
      <c r="CO447" s="202"/>
      <c r="CP447" s="202"/>
      <c r="CQ447" s="202"/>
      <c r="CR447" s="202"/>
      <c r="CS447" s="202"/>
      <c r="CT447" s="202"/>
      <c r="CU447" s="202"/>
      <c r="CV447" s="202"/>
      <c r="CW447" s="202"/>
      <c r="CX447" s="202"/>
      <c r="CY447" s="202"/>
      <c r="CZ447" s="202"/>
      <c r="DA447" s="202"/>
      <c r="DB447" s="202"/>
      <c r="DC447" s="202"/>
      <c r="DD447" s="202"/>
      <c r="DE447" s="202"/>
      <c r="DF447" s="202"/>
      <c r="DG447" s="202"/>
      <c r="DH447" s="202"/>
      <c r="DI447" s="202"/>
      <c r="DJ447" s="202"/>
      <c r="DK447" s="202"/>
      <c r="DL447" s="202"/>
      <c r="DM447" s="202"/>
      <c r="DN447" s="202"/>
      <c r="DO447" s="202"/>
      <c r="DP447" s="202"/>
      <c r="DQ447" s="202"/>
      <c r="DR447" s="202"/>
      <c r="DS447" s="202"/>
      <c r="DT447" s="202"/>
      <c r="DU447" s="202"/>
      <c r="DV447" s="202"/>
      <c r="DW447" s="202"/>
      <c r="DX447" s="202"/>
      <c r="DY447" s="202"/>
      <c r="DZ447" s="202"/>
      <c r="EA447" s="202"/>
      <c r="EB447" s="202"/>
      <c r="EC447" s="202"/>
      <c r="ED447" s="202"/>
      <c r="EE447" s="202"/>
      <c r="EF447" s="202"/>
      <c r="EG447" s="202"/>
      <c r="EH447" s="202"/>
      <c r="EI447" s="202"/>
      <c r="EJ447" s="202"/>
      <c r="EK447" s="202"/>
      <c r="EL447" s="202"/>
      <c r="EM447" s="202"/>
      <c r="EN447" s="202"/>
      <c r="EO447" s="202"/>
      <c r="EP447" s="202"/>
      <c r="EQ447" s="202"/>
      <c r="ER447" s="202"/>
      <c r="ES447" s="202"/>
      <c r="ET447" s="202"/>
      <c r="EU447" s="202"/>
      <c r="EV447" s="202"/>
      <c r="EW447" s="202"/>
      <c r="EX447" s="202"/>
      <c r="EY447" s="202"/>
      <c r="EZ447" s="202"/>
      <c r="FA447" s="202"/>
      <c r="FB447" s="202"/>
      <c r="FC447" s="202"/>
      <c r="FD447" s="202"/>
      <c r="FE447" s="202"/>
      <c r="FF447" s="202"/>
      <c r="FG447" s="202"/>
      <c r="FH447" s="202"/>
      <c r="FI447" s="202"/>
      <c r="FJ447" s="202"/>
      <c r="FK447" s="202"/>
      <c r="FL447" s="202"/>
      <c r="FM447" s="202"/>
      <c r="FN447" s="202"/>
      <c r="FO447" s="202"/>
      <c r="FP447" s="202"/>
      <c r="FQ447" s="202"/>
      <c r="FR447" s="202"/>
      <c r="FS447" s="202"/>
      <c r="FT447" s="202"/>
      <c r="FU447" s="202"/>
      <c r="FV447" s="202"/>
      <c r="FW447" s="202"/>
      <c r="FX447" s="202"/>
      <c r="FY447" s="202"/>
      <c r="FZ447" s="202"/>
      <c r="GA447" s="202"/>
      <c r="GB447" s="202"/>
      <c r="GC447" s="202"/>
      <c r="GD447" s="202"/>
      <c r="GE447" s="202"/>
      <c r="GF447" s="202"/>
      <c r="GG447" s="202"/>
      <c r="GH447" s="202"/>
      <c r="GI447" s="202"/>
      <c r="GJ447" s="202"/>
      <c r="GK447" s="202"/>
      <c r="GL447" s="202"/>
      <c r="GM447" s="202"/>
      <c r="GN447" s="202"/>
      <c r="GO447" s="202"/>
      <c r="GP447" s="202"/>
      <c r="GQ447" s="202"/>
      <c r="GR447" s="202"/>
      <c r="GS447" s="202"/>
      <c r="GT447" s="202"/>
      <c r="GU447" s="202"/>
      <c r="GV447" s="202"/>
      <c r="GW447" s="202"/>
      <c r="GX447" s="202"/>
      <c r="GY447" s="202"/>
      <c r="GZ447" s="202"/>
      <c r="HA447" s="202"/>
      <c r="HB447" s="202"/>
      <c r="HC447" s="202"/>
      <c r="HD447" s="202"/>
      <c r="HE447" s="202"/>
      <c r="HF447" s="202"/>
      <c r="HG447" s="202"/>
      <c r="HH447" s="202"/>
      <c r="HI447" s="202"/>
      <c r="HJ447" s="202"/>
      <c r="HK447" s="202"/>
      <c r="HL447" s="202"/>
      <c r="HM447" s="202"/>
      <c r="HN447" s="202"/>
      <c r="HO447" s="202"/>
      <c r="HP447" s="202"/>
      <c r="HQ447" s="202"/>
      <c r="HR447" s="202"/>
      <c r="HS447" s="202"/>
      <c r="HT447" s="202"/>
      <c r="HU447" s="202"/>
      <c r="HV447" s="202"/>
      <c r="HW447" s="202"/>
      <c r="HX447" s="202"/>
      <c r="HY447" s="202"/>
      <c r="HZ447" s="202"/>
      <c r="IA447" s="202"/>
      <c r="IB447" s="202"/>
      <c r="IC447" s="202"/>
      <c r="ID447" s="202"/>
      <c r="IE447" s="202"/>
      <c r="IF447" s="202"/>
      <c r="IG447" s="202"/>
      <c r="IH447" s="202"/>
      <c r="II447" s="202"/>
      <c r="IJ447" s="202"/>
      <c r="IK447" s="202"/>
      <c r="IL447" s="202"/>
      <c r="IM447" s="202"/>
      <c r="IN447" s="202"/>
      <c r="IO447" s="202"/>
      <c r="IP447" s="202"/>
      <c r="IQ447" s="202"/>
      <c r="IR447" s="202"/>
      <c r="IS447" s="202"/>
      <c r="IT447" s="202"/>
      <c r="IU447" s="202"/>
      <c r="IV447" s="202"/>
      <c r="IW447" s="202"/>
      <c r="IX447" s="202"/>
      <c r="IY447" s="202"/>
      <c r="IZ447" s="202"/>
      <c r="JA447" s="202"/>
      <c r="JB447" s="202"/>
      <c r="JC447" s="202"/>
      <c r="JD447" s="202"/>
      <c r="JE447" s="202"/>
      <c r="JF447" s="202"/>
      <c r="JG447" s="202"/>
      <c r="JH447" s="202"/>
      <c r="JI447" s="202"/>
      <c r="JJ447" s="202"/>
      <c r="JK447" s="202"/>
      <c r="JL447" s="202"/>
      <c r="JM447" s="202"/>
      <c r="JN447" s="202"/>
      <c r="JO447" s="202"/>
      <c r="JP447" s="202"/>
      <c r="JQ447" s="202"/>
      <c r="JR447" s="202"/>
      <c r="JS447" s="202"/>
      <c r="JT447" s="202"/>
      <c r="JU447" s="202"/>
      <c r="JV447" s="202"/>
      <c r="JW447" s="202"/>
      <c r="JX447" s="202"/>
      <c r="JY447" s="202"/>
      <c r="JZ447" s="202"/>
      <c r="KA447" s="202"/>
      <c r="KB447" s="202"/>
      <c r="KC447" s="202"/>
      <c r="KD447" s="202"/>
      <c r="KE447" s="202"/>
      <c r="KF447" s="202"/>
      <c r="KG447" s="202"/>
      <c r="KH447" s="202"/>
      <c r="KI447" s="202"/>
      <c r="KJ447" s="202"/>
      <c r="KK447" s="202"/>
      <c r="KL447" s="202"/>
      <c r="KM447" s="202"/>
      <c r="KN447" s="202"/>
      <c r="KO447" s="202"/>
      <c r="KP447" s="202"/>
      <c r="KQ447" s="202"/>
      <c r="KR447" s="202"/>
      <c r="KS447" s="202"/>
      <c r="KT447" s="202"/>
      <c r="KU447" s="202"/>
      <c r="KV447" s="202"/>
      <c r="KW447" s="202"/>
      <c r="KX447" s="202"/>
      <c r="KY447" s="202"/>
      <c r="KZ447" s="202"/>
      <c r="LA447" s="202"/>
      <c r="LB447" s="202"/>
      <c r="LC447" s="202"/>
      <c r="LD447" s="202"/>
      <c r="LE447" s="202"/>
      <c r="LF447" s="202"/>
      <c r="LG447" s="202"/>
      <c r="LH447" s="202"/>
      <c r="LI447" s="202"/>
      <c r="LJ447" s="202"/>
      <c r="LK447" s="202"/>
      <c r="LL447" s="202"/>
      <c r="LM447" s="202"/>
      <c r="LN447" s="202"/>
      <c r="LO447" s="202"/>
      <c r="LP447" s="202"/>
      <c r="LQ447" s="202"/>
      <c r="LR447" s="202"/>
      <c r="LS447" s="202"/>
      <c r="LT447" s="202"/>
      <c r="LU447" s="202"/>
      <c r="LV447" s="202"/>
      <c r="LW447" s="202"/>
      <c r="LX447" s="202"/>
      <c r="LY447" s="202"/>
      <c r="LZ447" s="202"/>
      <c r="MA447" s="202"/>
      <c r="MB447" s="202"/>
      <c r="MC447" s="202"/>
      <c r="MD447" s="202"/>
      <c r="ME447" s="202"/>
      <c r="MF447" s="202"/>
      <c r="MG447" s="202"/>
      <c r="MH447" s="202"/>
      <c r="MI447" s="202"/>
      <c r="MJ447" s="202"/>
      <c r="MK447" s="202"/>
      <c r="ML447" s="202"/>
      <c r="MM447" s="202"/>
      <c r="MN447" s="202"/>
      <c r="MO447" s="202"/>
      <c r="MP447" s="202"/>
      <c r="MQ447" s="202"/>
      <c r="MR447" s="202"/>
      <c r="MS447" s="202"/>
      <c r="MT447" s="202"/>
      <c r="MU447" s="202"/>
      <c r="MV447" s="202"/>
      <c r="MW447" s="202"/>
      <c r="MX447" s="202"/>
      <c r="MY447" s="202"/>
      <c r="MZ447" s="202"/>
      <c r="NA447" s="202"/>
      <c r="NB447" s="202"/>
      <c r="NC447" s="202"/>
      <c r="ND447" s="202"/>
      <c r="NE447" s="202"/>
      <c r="NF447" s="202"/>
      <c r="NG447" s="202"/>
      <c r="NH447" s="202"/>
      <c r="NI447" s="202"/>
      <c r="NJ447" s="202"/>
      <c r="NK447" s="202"/>
      <c r="NL447" s="202"/>
      <c r="NM447" s="202"/>
      <c r="NN447" s="202"/>
      <c r="NO447" s="202"/>
      <c r="NP447" s="202"/>
      <c r="NQ447" s="202"/>
      <c r="NR447" s="202"/>
      <c r="NS447" s="202"/>
      <c r="NT447" s="202"/>
      <c r="NU447" s="202"/>
      <c r="NV447" s="202"/>
      <c r="NW447" s="202"/>
      <c r="NX447" s="202"/>
      <c r="NY447" s="202"/>
      <c r="NZ447" s="202"/>
      <c r="OA447" s="202"/>
      <c r="OB447" s="202"/>
      <c r="OC447" s="202"/>
      <c r="OD447" s="202"/>
      <c r="OE447" s="202"/>
      <c r="OF447" s="202"/>
      <c r="OG447" s="202"/>
      <c r="OH447" s="202"/>
      <c r="OI447" s="202"/>
      <c r="OJ447" s="202"/>
      <c r="OK447" s="202"/>
      <c r="OL447" s="202"/>
      <c r="OM447" s="202"/>
      <c r="ON447" s="202"/>
      <c r="OO447" s="202"/>
      <c r="OP447" s="202"/>
      <c r="OQ447" s="202"/>
      <c r="OR447" s="202"/>
      <c r="OS447" s="202"/>
      <c r="OT447" s="202"/>
      <c r="OU447" s="202"/>
      <c r="OV447" s="202"/>
      <c r="OW447" s="202"/>
      <c r="OX447" s="202"/>
      <c r="OY447" s="202"/>
      <c r="OZ447" s="202"/>
      <c r="PA447" s="202"/>
      <c r="PB447" s="202"/>
      <c r="PC447" s="202"/>
      <c r="PD447" s="202"/>
      <c r="PE447" s="202"/>
      <c r="PF447" s="202"/>
      <c r="PG447" s="202"/>
      <c r="PH447" s="202"/>
      <c r="PI447" s="202"/>
      <c r="PJ447" s="202"/>
      <c r="PK447" s="202"/>
      <c r="PL447" s="202"/>
      <c r="PM447" s="202"/>
      <c r="PN447" s="202"/>
      <c r="PO447" s="202"/>
      <c r="PP447" s="202"/>
      <c r="PQ447" s="202"/>
      <c r="PR447" s="202"/>
      <c r="PS447" s="202"/>
      <c r="PT447" s="202"/>
      <c r="PU447" s="202"/>
      <c r="PV447" s="202"/>
      <c r="PW447" s="202"/>
      <c r="PX447" s="202"/>
      <c r="PY447" s="202"/>
      <c r="PZ447" s="202"/>
      <c r="QA447" s="202"/>
      <c r="QB447" s="202"/>
      <c r="QC447" s="202"/>
      <c r="QD447" s="202"/>
      <c r="QE447" s="202"/>
      <c r="QF447" s="202"/>
      <c r="QG447" s="202"/>
      <c r="QH447" s="202"/>
      <c r="QI447" s="202"/>
      <c r="QJ447" s="202"/>
      <c r="QK447" s="202"/>
      <c r="QL447" s="202"/>
      <c r="QM447" s="202"/>
      <c r="QN447" s="202"/>
      <c r="QO447" s="202"/>
      <c r="QP447" s="202"/>
      <c r="QQ447" s="202"/>
      <c r="QR447" s="202"/>
      <c r="QS447" s="202"/>
      <c r="QT447" s="202"/>
      <c r="QU447" s="202"/>
      <c r="QV447" s="202"/>
      <c r="QW447" s="202"/>
      <c r="QX447" s="202"/>
      <c r="QY447" s="202"/>
      <c r="QZ447" s="202"/>
      <c r="RA447" s="202"/>
      <c r="RB447" s="202"/>
      <c r="RC447" s="202"/>
      <c r="RD447" s="202"/>
      <c r="RE447" s="202"/>
      <c r="RF447" s="202"/>
      <c r="RG447" s="202"/>
      <c r="RH447" s="202"/>
      <c r="RI447" s="202"/>
      <c r="RJ447" s="202"/>
      <c r="RK447" s="202"/>
      <c r="RL447" s="202"/>
      <c r="RM447" s="202"/>
      <c r="RN447" s="202"/>
      <c r="RO447" s="202"/>
      <c r="RP447" s="202"/>
      <c r="RQ447" s="202"/>
      <c r="RR447" s="202"/>
      <c r="RS447" s="202"/>
      <c r="RT447" s="202"/>
      <c r="RU447" s="202"/>
      <c r="RV447" s="202"/>
      <c r="RW447" s="202"/>
      <c r="RX447" s="202"/>
      <c r="RY447" s="202"/>
      <c r="RZ447" s="202"/>
      <c r="SA447" s="202"/>
      <c r="SB447" s="202"/>
      <c r="SC447" s="202"/>
      <c r="SD447" s="202"/>
      <c r="SE447" s="202"/>
      <c r="SF447" s="202"/>
      <c r="SG447" s="202"/>
      <c r="SH447" s="202"/>
      <c r="SI447" s="202"/>
      <c r="SJ447" s="202"/>
      <c r="SK447" s="202"/>
      <c r="SL447" s="202"/>
      <c r="SM447" s="202"/>
      <c r="SN447" s="202"/>
      <c r="SO447" s="202"/>
      <c r="SP447" s="202"/>
      <c r="SQ447" s="202"/>
      <c r="SR447" s="202"/>
      <c r="SS447" s="202"/>
      <c r="ST447" s="202"/>
      <c r="SU447" s="202"/>
      <c r="SV447" s="202"/>
      <c r="SW447" s="202"/>
      <c r="SX447" s="202"/>
      <c r="SY447" s="202"/>
      <c r="SZ447" s="202"/>
      <c r="TA447" s="202"/>
      <c r="TB447" s="202"/>
      <c r="TC447" s="202"/>
      <c r="TD447" s="202"/>
      <c r="TE447" s="202"/>
      <c r="TF447" s="202"/>
      <c r="TG447" s="202"/>
      <c r="TH447" s="202"/>
      <c r="TI447" s="202"/>
      <c r="TJ447" s="202"/>
      <c r="TK447" s="202"/>
      <c r="TL447" s="202"/>
      <c r="TM447" s="202"/>
      <c r="TN447" s="202"/>
      <c r="TO447" s="202"/>
      <c r="TP447" s="202"/>
      <c r="TQ447" s="202"/>
      <c r="TR447" s="202"/>
      <c r="TS447" s="202"/>
      <c r="TT447" s="202"/>
      <c r="TU447" s="202"/>
      <c r="TV447" s="202"/>
      <c r="TW447" s="202"/>
      <c r="TX447" s="202"/>
      <c r="TY447" s="202"/>
      <c r="TZ447" s="202"/>
      <c r="UA447" s="202"/>
      <c r="UB447" s="202"/>
      <c r="UC447" s="202"/>
      <c r="UD447" s="202"/>
      <c r="UE447" s="202"/>
      <c r="UF447" s="202"/>
      <c r="UG447" s="202"/>
      <c r="UH447" s="202"/>
      <c r="UI447" s="202"/>
      <c r="UJ447" s="202"/>
      <c r="UK447" s="202"/>
      <c r="UL447" s="202"/>
      <c r="UM447" s="202"/>
      <c r="UN447" s="202"/>
      <c r="UO447" s="202"/>
      <c r="UP447" s="202"/>
      <c r="UQ447" s="202"/>
      <c r="UR447" s="202"/>
      <c r="US447" s="202"/>
      <c r="UT447" s="202"/>
      <c r="UU447" s="202"/>
      <c r="UV447" s="202"/>
      <c r="UW447" s="202"/>
      <c r="UX447" s="202"/>
      <c r="UY447" s="202"/>
      <c r="UZ447" s="202"/>
      <c r="VA447" s="202"/>
      <c r="VB447" s="202"/>
      <c r="VC447" s="202"/>
      <c r="VD447" s="202"/>
      <c r="VE447" s="202"/>
      <c r="VF447" s="202"/>
      <c r="VG447" s="202"/>
      <c r="VH447" s="202"/>
      <c r="VI447" s="202"/>
      <c r="VJ447" s="202"/>
      <c r="VK447" s="202"/>
      <c r="VL447" s="202"/>
      <c r="VM447" s="202"/>
      <c r="VN447" s="202"/>
      <c r="VO447" s="202"/>
      <c r="VP447" s="202"/>
      <c r="VQ447" s="202"/>
      <c r="VR447" s="202"/>
      <c r="VS447" s="202"/>
      <c r="VT447" s="202"/>
      <c r="VU447" s="202"/>
      <c r="VV447" s="202"/>
      <c r="VW447" s="202"/>
      <c r="VX447" s="202"/>
      <c r="VY447" s="202"/>
      <c r="VZ447" s="202"/>
      <c r="WA447" s="202"/>
      <c r="WB447" s="202"/>
      <c r="WC447" s="202"/>
      <c r="WD447" s="202"/>
      <c r="WE447" s="202"/>
      <c r="WF447" s="202"/>
      <c r="WG447" s="202"/>
      <c r="WH447" s="202"/>
      <c r="WI447" s="202"/>
      <c r="WJ447" s="202"/>
      <c r="WK447" s="202"/>
      <c r="WL447" s="202"/>
      <c r="WM447" s="202"/>
      <c r="WN447" s="202"/>
      <c r="WO447" s="202"/>
      <c r="WP447" s="202"/>
      <c r="WQ447" s="202"/>
      <c r="WR447" s="202"/>
      <c r="WS447" s="202"/>
      <c r="WT447" s="202"/>
      <c r="WU447" s="202"/>
      <c r="WV447" s="202"/>
      <c r="WW447" s="202"/>
      <c r="WX447" s="202"/>
      <c r="WY447" s="202"/>
      <c r="WZ447" s="202"/>
      <c r="XA447" s="202"/>
      <c r="XB447" s="202"/>
      <c r="XC447" s="202"/>
      <c r="XD447" s="202"/>
      <c r="XE447" s="202"/>
      <c r="XF447" s="202"/>
      <c r="XG447" s="202"/>
      <c r="XH447" s="202"/>
      <c r="XI447" s="202"/>
      <c r="XJ447" s="202"/>
      <c r="XK447" s="202"/>
      <c r="XL447" s="202"/>
      <c r="XM447" s="202"/>
      <c r="XN447" s="202"/>
      <c r="XO447" s="202"/>
      <c r="XP447" s="202"/>
      <c r="XQ447" s="202"/>
      <c r="XR447" s="202"/>
      <c r="XS447" s="202"/>
      <c r="XT447" s="202"/>
      <c r="XU447" s="202"/>
      <c r="XV447" s="202"/>
      <c r="XW447" s="202"/>
      <c r="XX447" s="202"/>
      <c r="XY447" s="202"/>
      <c r="XZ447" s="202"/>
      <c r="YA447" s="202"/>
      <c r="YB447" s="202"/>
      <c r="YC447" s="202"/>
      <c r="YD447" s="202"/>
      <c r="YE447" s="202"/>
      <c r="YF447" s="202"/>
      <c r="YG447" s="202"/>
      <c r="YH447" s="202"/>
      <c r="YI447" s="202"/>
      <c r="YJ447" s="202"/>
      <c r="YK447" s="202"/>
      <c r="YL447" s="202"/>
      <c r="YM447" s="202"/>
      <c r="YN447" s="202"/>
      <c r="YO447" s="202"/>
      <c r="YP447" s="202"/>
      <c r="YQ447" s="202"/>
      <c r="YR447" s="202"/>
      <c r="YS447" s="202"/>
      <c r="YT447" s="202"/>
      <c r="YU447" s="202"/>
      <c r="YV447" s="202"/>
      <c r="YW447" s="202"/>
      <c r="YX447" s="202"/>
      <c r="YY447" s="202"/>
      <c r="YZ447" s="202"/>
      <c r="ZA447" s="202"/>
      <c r="ZB447" s="202"/>
      <c r="ZC447" s="202"/>
      <c r="ZD447" s="202"/>
      <c r="ZE447" s="202"/>
      <c r="ZF447" s="202"/>
      <c r="ZG447" s="202"/>
      <c r="ZH447" s="202"/>
      <c r="ZI447" s="202"/>
      <c r="ZJ447" s="202"/>
      <c r="ZK447" s="202"/>
      <c r="ZL447" s="202"/>
      <c r="ZM447" s="202"/>
      <c r="ZN447" s="202"/>
      <c r="ZO447" s="202"/>
      <c r="ZP447" s="202"/>
      <c r="ZQ447" s="202"/>
      <c r="ZR447" s="202"/>
      <c r="ZS447" s="202"/>
      <c r="ZT447" s="202"/>
      <c r="ZU447" s="202"/>
      <c r="ZV447" s="202"/>
      <c r="ZW447" s="202"/>
      <c r="ZX447" s="202"/>
      <c r="ZY447" s="202"/>
      <c r="ZZ447" s="202"/>
      <c r="AAA447" s="202"/>
      <c r="AAB447" s="202"/>
      <c r="AAC447" s="202"/>
      <c r="AAD447" s="202"/>
      <c r="AAE447" s="202"/>
      <c r="AAF447" s="202"/>
      <c r="AAG447" s="202"/>
      <c r="AAH447" s="202"/>
      <c r="AAI447" s="202"/>
      <c r="AAJ447" s="202"/>
      <c r="AAK447" s="202"/>
      <c r="AAL447" s="202"/>
      <c r="AAM447" s="202"/>
      <c r="AAN447" s="202"/>
      <c r="AAO447" s="202"/>
      <c r="AAP447" s="202"/>
      <c r="AAQ447" s="202"/>
      <c r="AAR447" s="202"/>
      <c r="AAS447" s="202"/>
      <c r="AAT447" s="202"/>
      <c r="AAU447" s="202"/>
      <c r="AAV447" s="202"/>
      <c r="AAW447" s="202"/>
      <c r="AAX447" s="202"/>
      <c r="AAY447" s="202"/>
      <c r="AAZ447" s="202"/>
      <c r="ABA447" s="202"/>
      <c r="ABB447" s="202"/>
      <c r="ABC447" s="202"/>
      <c r="ABD447" s="202"/>
      <c r="ABE447" s="202"/>
      <c r="ABF447" s="202"/>
      <c r="ABG447" s="202"/>
      <c r="ABH447" s="202"/>
      <c r="ABI447" s="202"/>
      <c r="ABJ447" s="202"/>
      <c r="ABK447" s="202"/>
      <c r="ABL447" s="202"/>
      <c r="ABM447" s="202"/>
      <c r="ABN447" s="202"/>
      <c r="ABO447" s="202"/>
      <c r="ABP447" s="202"/>
      <c r="ABQ447" s="202"/>
      <c r="ABR447" s="202"/>
      <c r="ABS447" s="202"/>
      <c r="ABT447" s="202"/>
      <c r="ABU447" s="202"/>
      <c r="ABV447" s="202"/>
      <c r="ABW447" s="202"/>
      <c r="ABX447" s="202"/>
      <c r="ABY447" s="202"/>
      <c r="ABZ447" s="202"/>
      <c r="ACA447" s="202"/>
      <c r="ACB447" s="202"/>
      <c r="ACC447" s="202"/>
      <c r="ACD447" s="202"/>
      <c r="ACE447" s="202"/>
      <c r="ACF447" s="202"/>
      <c r="ACG447" s="202"/>
      <c r="ACH447" s="202"/>
      <c r="ACI447" s="202"/>
      <c r="ACJ447" s="202"/>
      <c r="ACK447" s="202"/>
      <c r="ACL447" s="202"/>
      <c r="ACM447" s="202"/>
      <c r="ACN447" s="202"/>
      <c r="ACO447" s="202"/>
      <c r="ACP447" s="202"/>
      <c r="ACQ447" s="202"/>
      <c r="ACR447" s="202"/>
      <c r="ACS447" s="202"/>
      <c r="ACT447" s="202"/>
      <c r="ACU447" s="202"/>
      <c r="ACV447" s="202"/>
      <c r="ACW447" s="202"/>
      <c r="ACX447" s="202"/>
      <c r="ACY447" s="202"/>
      <c r="ACZ447" s="202"/>
      <c r="ADA447" s="202"/>
      <c r="ADB447" s="202"/>
      <c r="ADC447" s="202"/>
      <c r="ADD447" s="202"/>
      <c r="ADE447" s="202"/>
      <c r="ADF447" s="202"/>
      <c r="ADG447" s="202"/>
      <c r="ADH447" s="202"/>
      <c r="ADI447" s="202"/>
      <c r="ADJ447" s="202"/>
      <c r="ADK447" s="202"/>
      <c r="ADL447" s="202"/>
      <c r="ADM447" s="202"/>
      <c r="ADN447" s="202"/>
      <c r="ADO447" s="202"/>
      <c r="ADP447" s="202"/>
      <c r="ADQ447" s="202"/>
      <c r="ADR447" s="202"/>
      <c r="ADS447" s="202"/>
      <c r="ADT447" s="202"/>
      <c r="ADU447" s="202"/>
      <c r="ADV447" s="202"/>
      <c r="ADW447" s="202"/>
      <c r="ADX447" s="202"/>
      <c r="ADY447" s="202"/>
      <c r="ADZ447" s="202"/>
      <c r="AEA447" s="202"/>
      <c r="AEB447" s="202"/>
      <c r="AEC447" s="202"/>
      <c r="AED447" s="202"/>
      <c r="AEE447" s="202"/>
      <c r="AEF447" s="202"/>
      <c r="AEG447" s="202"/>
      <c r="AEH447" s="202"/>
      <c r="AEI447" s="202"/>
      <c r="AEJ447" s="202"/>
      <c r="AEK447" s="202"/>
      <c r="AEL447" s="202"/>
      <c r="AEM447" s="202"/>
      <c r="AEN447" s="202"/>
      <c r="AEO447" s="202"/>
      <c r="AEP447" s="202"/>
      <c r="AEQ447" s="202"/>
      <c r="AER447" s="202"/>
      <c r="AES447" s="202"/>
      <c r="AET447" s="202"/>
      <c r="AEU447" s="202"/>
      <c r="AEV447" s="202"/>
      <c r="AEW447" s="202"/>
      <c r="AEX447" s="202"/>
      <c r="AEY447" s="202"/>
      <c r="AEZ447" s="202"/>
      <c r="AFA447" s="202"/>
      <c r="AFB447" s="202"/>
      <c r="AFC447" s="202"/>
      <c r="AFD447" s="202"/>
      <c r="AFE447" s="202"/>
      <c r="AFF447" s="202"/>
      <c r="AFG447" s="202"/>
      <c r="AFH447" s="202"/>
      <c r="AFI447" s="202"/>
      <c r="AFJ447" s="202"/>
      <c r="AFK447" s="202"/>
      <c r="AFL447" s="202"/>
      <c r="AFM447" s="202"/>
      <c r="AFN447" s="202"/>
      <c r="AFO447" s="202"/>
      <c r="AFP447" s="202"/>
      <c r="AFQ447" s="202"/>
      <c r="AFR447" s="202"/>
      <c r="AFS447" s="202"/>
      <c r="AFT447" s="202"/>
      <c r="AFU447" s="202"/>
      <c r="AFV447" s="202"/>
      <c r="AFW447" s="202"/>
      <c r="AFX447" s="202"/>
      <c r="AFY447" s="202"/>
      <c r="AFZ447" s="202"/>
      <c r="AGA447" s="202"/>
      <c r="AGB447" s="202"/>
      <c r="AGC447" s="202"/>
      <c r="AGD447" s="202"/>
      <c r="AGE447" s="202"/>
      <c r="AGF447" s="202"/>
      <c r="AGG447" s="202"/>
      <c r="AGH447" s="202"/>
      <c r="AGI447" s="202"/>
      <c r="AGJ447" s="202"/>
      <c r="AGK447" s="202"/>
      <c r="AGL447" s="202"/>
      <c r="AGM447" s="202"/>
      <c r="AGN447" s="202"/>
      <c r="AGO447" s="202"/>
      <c r="AGP447" s="202"/>
      <c r="AGQ447" s="202"/>
      <c r="AGR447" s="202"/>
      <c r="AGS447" s="202"/>
      <c r="AGT447" s="202"/>
      <c r="AGU447" s="202"/>
      <c r="AGV447" s="202"/>
      <c r="AGW447" s="202"/>
      <c r="AGX447" s="202"/>
      <c r="AGY447" s="202"/>
      <c r="AGZ447" s="202"/>
      <c r="AHA447" s="202"/>
      <c r="AHB447" s="202"/>
      <c r="AHC447" s="202"/>
      <c r="AHD447" s="202"/>
      <c r="AHE447" s="202"/>
      <c r="AHF447" s="202"/>
      <c r="AHG447" s="202"/>
      <c r="AHH447" s="202"/>
      <c r="AHI447" s="202"/>
      <c r="AHJ447" s="202"/>
      <c r="AHK447" s="202"/>
      <c r="AHL447" s="202"/>
      <c r="AHM447" s="202"/>
      <c r="AHN447" s="202"/>
      <c r="AHO447" s="202"/>
      <c r="AHP447" s="202"/>
      <c r="AHQ447" s="202"/>
      <c r="AHR447" s="202"/>
      <c r="AHS447" s="202"/>
      <c r="AHT447" s="202"/>
      <c r="AHU447" s="202"/>
      <c r="AHV447" s="202"/>
      <c r="AHW447" s="202"/>
      <c r="AHX447" s="202"/>
      <c r="AHY447" s="202"/>
      <c r="AHZ447" s="202"/>
      <c r="AIA447" s="202"/>
      <c r="AIB447" s="202"/>
      <c r="AIC447" s="202"/>
      <c r="AID447" s="202"/>
      <c r="AIE447" s="202"/>
      <c r="AIF447" s="202"/>
      <c r="AIG447" s="202"/>
      <c r="AIH447" s="202"/>
      <c r="AII447" s="202"/>
      <c r="AIJ447" s="202"/>
      <c r="AIK447" s="202"/>
      <c r="AIL447" s="202"/>
      <c r="AIM447" s="202"/>
      <c r="AIN447" s="202"/>
      <c r="AIO447" s="202"/>
      <c r="AIP447" s="202"/>
      <c r="AIQ447" s="202"/>
      <c r="AIR447" s="202"/>
      <c r="AIS447" s="202"/>
      <c r="AIT447" s="202"/>
      <c r="AIU447" s="202"/>
      <c r="AIV447" s="202"/>
      <c r="AIW447" s="202"/>
      <c r="AIX447" s="202"/>
      <c r="AIY447" s="202"/>
      <c r="AIZ447" s="202"/>
      <c r="AJA447" s="202"/>
      <c r="AJB447" s="202"/>
      <c r="AJC447" s="202"/>
      <c r="AJD447" s="202"/>
      <c r="AJE447" s="202"/>
      <c r="AJF447" s="202"/>
      <c r="AJG447" s="202"/>
      <c r="AJH447" s="202"/>
      <c r="AJI447" s="202"/>
      <c r="AJJ447" s="202"/>
      <c r="AJK447" s="202"/>
      <c r="AJL447" s="202"/>
      <c r="AJM447" s="202"/>
      <c r="AJN447" s="202"/>
      <c r="AJO447" s="202"/>
      <c r="AJP447" s="202"/>
      <c r="AJQ447" s="202"/>
      <c r="AJR447" s="202"/>
      <c r="AJS447" s="202"/>
      <c r="AJT447" s="202"/>
      <c r="AJU447" s="202"/>
      <c r="AJV447" s="202"/>
      <c r="AJW447" s="202"/>
      <c r="AJX447" s="202"/>
      <c r="AJY447" s="202"/>
      <c r="AJZ447" s="202"/>
      <c r="AKA447" s="202"/>
      <c r="AKB447" s="202"/>
      <c r="AKC447" s="202"/>
      <c r="AKD447" s="202"/>
      <c r="AKE447" s="202"/>
      <c r="AKF447" s="202"/>
      <c r="AKG447" s="202"/>
      <c r="AKH447" s="202"/>
      <c r="AKI447" s="202"/>
      <c r="AKJ447" s="202"/>
      <c r="AKK447" s="202"/>
      <c r="AKL447" s="202"/>
      <c r="AKM447" s="202"/>
      <c r="AKN447" s="202"/>
      <c r="AKO447" s="202"/>
      <c r="AKP447" s="202"/>
      <c r="AKQ447" s="202"/>
      <c r="AKR447" s="202"/>
      <c r="AKS447" s="202"/>
      <c r="AKT447" s="202"/>
      <c r="AKU447" s="202"/>
      <c r="AKV447" s="202"/>
      <c r="AKW447" s="202"/>
      <c r="AKX447" s="202"/>
      <c r="AKY447" s="202"/>
      <c r="AKZ447" s="202"/>
      <c r="ALA447" s="202"/>
      <c r="ALB447" s="202"/>
      <c r="ALC447" s="202"/>
      <c r="ALD447" s="202"/>
      <c r="ALE447" s="202"/>
      <c r="ALF447" s="202"/>
      <c r="ALG447" s="202"/>
      <c r="ALH447" s="202"/>
      <c r="ALI447" s="202"/>
      <c r="ALJ447" s="202"/>
      <c r="ALK447" s="202"/>
      <c r="ALL447" s="202"/>
      <c r="ALM447" s="202"/>
      <c r="ALN447" s="202"/>
      <c r="ALO447" s="202"/>
      <c r="ALP447" s="202"/>
      <c r="ALQ447" s="202"/>
      <c r="ALR447" s="202"/>
      <c r="ALS447" s="202"/>
      <c r="ALT447" s="202"/>
      <c r="ALU447" s="202"/>
      <c r="ALV447" s="202"/>
      <c r="ALW447" s="202"/>
      <c r="ALX447" s="202"/>
      <c r="ALY447" s="202"/>
      <c r="ALZ447" s="202"/>
      <c r="AMA447" s="202"/>
      <c r="AMB447" s="202"/>
      <c r="AMC447" s="202"/>
      <c r="AMD447" s="202"/>
      <c r="AME447" s="202"/>
      <c r="AMF447" s="202"/>
      <c r="AMG447" s="202"/>
      <c r="AMH447" s="202"/>
      <c r="AMI447" s="202"/>
      <c r="AMJ447" s="202"/>
      <c r="AMK447" s="202"/>
      <c r="AML447" s="202"/>
      <c r="AMM447" s="202"/>
      <c r="AMN447" s="202"/>
      <c r="AMO447" s="202"/>
      <c r="AMP447" s="202"/>
      <c r="AMQ447" s="202"/>
      <c r="AMR447" s="202"/>
      <c r="AMS447" s="202"/>
      <c r="AMT447" s="202"/>
      <c r="AMU447" s="202"/>
      <c r="AMV447" s="202"/>
      <c r="AMW447" s="202"/>
      <c r="AMX447" s="202"/>
      <c r="AMY447" s="202"/>
      <c r="AMZ447" s="202"/>
      <c r="ANA447" s="202"/>
      <c r="ANB447" s="202"/>
      <c r="ANC447" s="202"/>
      <c r="AND447" s="202"/>
      <c r="ANE447" s="202"/>
      <c r="ANF447" s="202"/>
      <c r="ANG447" s="202"/>
      <c r="ANH447" s="202"/>
      <c r="ANI447" s="202"/>
      <c r="ANJ447" s="202"/>
      <c r="ANK447" s="202"/>
      <c r="ANL447" s="202"/>
      <c r="ANM447" s="202"/>
      <c r="ANN447" s="202"/>
      <c r="ANO447" s="202"/>
      <c r="ANP447" s="202"/>
      <c r="ANQ447" s="202"/>
      <c r="ANR447" s="202"/>
      <c r="ANS447" s="202"/>
      <c r="ANT447" s="202"/>
      <c r="ANU447" s="202"/>
      <c r="ANV447" s="202"/>
      <c r="ANW447" s="202"/>
      <c r="ANX447" s="202"/>
      <c r="ANY447" s="202"/>
      <c r="ANZ447" s="202"/>
      <c r="AOA447" s="202"/>
      <c r="AOB447" s="202"/>
      <c r="AOC447" s="202"/>
      <c r="AOD447" s="202"/>
      <c r="AOE447" s="202"/>
      <c r="AOF447" s="202"/>
      <c r="AOG447" s="202"/>
      <c r="AOH447" s="202"/>
      <c r="AOI447" s="202"/>
      <c r="AOJ447" s="202"/>
      <c r="AOK447" s="202"/>
      <c r="AOL447" s="202"/>
      <c r="AOM447" s="202"/>
      <c r="AON447" s="202"/>
      <c r="AOO447" s="202"/>
      <c r="AOP447" s="202"/>
      <c r="AOQ447" s="202"/>
      <c r="AOR447" s="202"/>
      <c r="AOS447" s="202"/>
      <c r="AOT447" s="202"/>
      <c r="AOU447" s="202"/>
      <c r="AOV447" s="202"/>
      <c r="AOW447" s="202"/>
      <c r="AOX447" s="202"/>
      <c r="AOY447" s="202"/>
      <c r="AOZ447" s="202"/>
      <c r="APA447" s="202"/>
      <c r="APB447" s="202"/>
      <c r="APC447" s="202"/>
      <c r="APD447" s="202"/>
      <c r="APE447" s="202"/>
      <c r="APF447" s="202"/>
      <c r="APG447" s="202"/>
      <c r="APH447" s="202"/>
      <c r="API447" s="202"/>
      <c r="APJ447" s="202"/>
      <c r="APK447" s="202"/>
      <c r="APL447" s="202"/>
      <c r="APM447" s="202"/>
      <c r="APN447" s="202"/>
      <c r="APO447" s="202"/>
      <c r="APP447" s="202"/>
      <c r="APQ447" s="202"/>
      <c r="APR447" s="202"/>
      <c r="APS447" s="202"/>
      <c r="APT447" s="202"/>
      <c r="APU447" s="202"/>
      <c r="APV447" s="202"/>
      <c r="APW447" s="202"/>
      <c r="APX447" s="202"/>
      <c r="APY447" s="202"/>
      <c r="APZ447" s="202"/>
      <c r="AQA447" s="202"/>
      <c r="AQB447" s="202"/>
      <c r="AQC447" s="202"/>
      <c r="AQD447" s="202"/>
      <c r="AQE447" s="202"/>
      <c r="AQF447" s="202"/>
      <c r="AQG447" s="202"/>
      <c r="AQH447" s="202"/>
      <c r="AQI447" s="202"/>
      <c r="AQJ447" s="202"/>
      <c r="AQK447" s="202"/>
      <c r="AQL447" s="202"/>
      <c r="AQM447" s="202"/>
      <c r="AQN447" s="202"/>
      <c r="AQO447" s="202"/>
      <c r="AQP447" s="202"/>
      <c r="AQQ447" s="202"/>
      <c r="AQR447" s="202"/>
      <c r="AQS447" s="202"/>
      <c r="AQT447" s="202"/>
      <c r="AQU447" s="202"/>
      <c r="AQV447" s="202"/>
      <c r="AQW447" s="202"/>
      <c r="AQX447" s="202"/>
      <c r="AQY447" s="202"/>
      <c r="AQZ447" s="202"/>
      <c r="ARA447" s="202"/>
      <c r="ARB447" s="202"/>
      <c r="ARC447" s="202"/>
      <c r="ARD447" s="202"/>
      <c r="ARE447" s="202"/>
      <c r="ARF447" s="202"/>
      <c r="ARG447" s="202"/>
      <c r="ARH447" s="202"/>
      <c r="ARI447" s="202"/>
      <c r="ARJ447" s="202"/>
      <c r="ARK447" s="202"/>
      <c r="ARL447" s="202"/>
      <c r="ARM447" s="202"/>
      <c r="ARN447" s="202"/>
      <c r="ARO447" s="202"/>
      <c r="ARP447" s="202"/>
      <c r="ARQ447" s="202"/>
      <c r="ARR447" s="202"/>
      <c r="ARS447" s="202"/>
      <c r="ART447" s="202"/>
      <c r="ARU447" s="202"/>
      <c r="ARV447" s="202"/>
      <c r="ARW447" s="202"/>
      <c r="ARX447" s="202"/>
      <c r="ARY447" s="202"/>
      <c r="ARZ447" s="202"/>
      <c r="ASA447" s="202"/>
      <c r="ASB447" s="202"/>
      <c r="ASC447" s="202"/>
      <c r="ASD447" s="202"/>
      <c r="ASE447" s="202"/>
      <c r="ASF447" s="202"/>
      <c r="ASG447" s="202"/>
      <c r="ASH447" s="202"/>
      <c r="ASI447" s="202"/>
      <c r="ASJ447" s="202"/>
      <c r="ASK447" s="202"/>
      <c r="ASL447" s="202"/>
      <c r="ASM447" s="202"/>
      <c r="ASN447" s="202"/>
      <c r="ASO447" s="202"/>
      <c r="ASP447" s="202"/>
      <c r="ASQ447" s="202"/>
      <c r="ASR447" s="202"/>
      <c r="ASS447" s="202"/>
      <c r="AST447" s="202"/>
      <c r="ASU447" s="202"/>
      <c r="ASV447" s="202"/>
      <c r="ASW447" s="202"/>
      <c r="ASX447" s="202"/>
      <c r="ASY447" s="202"/>
      <c r="ASZ447" s="202"/>
      <c r="ATA447" s="202"/>
      <c r="ATB447" s="202"/>
      <c r="ATC447" s="202"/>
      <c r="ATD447" s="202"/>
      <c r="ATE447" s="202"/>
      <c r="ATF447" s="202"/>
      <c r="ATG447" s="202"/>
      <c r="ATH447" s="202"/>
      <c r="ATI447" s="202"/>
      <c r="ATJ447" s="202"/>
      <c r="ATK447" s="202"/>
      <c r="ATL447" s="202"/>
      <c r="ATM447" s="202"/>
      <c r="ATN447" s="202"/>
      <c r="ATO447" s="202"/>
      <c r="ATP447" s="202"/>
      <c r="ATQ447" s="202"/>
      <c r="ATR447" s="202"/>
      <c r="ATS447" s="202"/>
      <c r="ATT447" s="202"/>
      <c r="ATU447" s="202"/>
      <c r="ATV447" s="202"/>
      <c r="ATW447" s="202"/>
      <c r="ATX447" s="202"/>
      <c r="ATY447" s="202"/>
      <c r="ATZ447" s="202"/>
      <c r="AUA447" s="202"/>
      <c r="AUB447" s="202"/>
      <c r="AUC447" s="202"/>
      <c r="AUD447" s="202"/>
      <c r="AUE447" s="202"/>
      <c r="AUF447" s="202"/>
      <c r="AUG447" s="202"/>
      <c r="AUH447" s="202"/>
      <c r="AUI447" s="202"/>
      <c r="AUJ447" s="202"/>
      <c r="AUK447" s="202"/>
      <c r="AUL447" s="202"/>
      <c r="AUM447" s="202"/>
      <c r="AUN447" s="202"/>
      <c r="AUO447" s="202"/>
      <c r="AUP447" s="202"/>
      <c r="AUQ447" s="202"/>
      <c r="AUR447" s="202"/>
      <c r="AUS447" s="202"/>
      <c r="AUT447" s="202"/>
      <c r="AUU447" s="202"/>
      <c r="AUV447" s="202"/>
      <c r="AUW447" s="202"/>
      <c r="AUX447" s="202"/>
      <c r="AUY447" s="202"/>
      <c r="AUZ447" s="202"/>
      <c r="AVA447" s="202"/>
      <c r="AVB447" s="202"/>
      <c r="AVC447" s="202"/>
      <c r="AVD447" s="202"/>
      <c r="AVE447" s="202"/>
      <c r="AVF447" s="202"/>
      <c r="AVG447" s="202"/>
      <c r="AVH447" s="202"/>
      <c r="AVI447" s="202"/>
      <c r="AVJ447" s="202"/>
      <c r="AVK447" s="202"/>
      <c r="AVL447" s="202"/>
      <c r="AVM447" s="202"/>
      <c r="AVN447" s="202"/>
      <c r="AVO447" s="202"/>
      <c r="AVP447" s="202"/>
      <c r="AVQ447" s="202"/>
      <c r="AVR447" s="202"/>
      <c r="AVS447" s="202"/>
      <c r="AVT447" s="202"/>
      <c r="AVU447" s="202"/>
      <c r="AVV447" s="202"/>
      <c r="AVW447" s="202"/>
      <c r="AVX447" s="202"/>
      <c r="AVY447" s="202"/>
      <c r="AVZ447" s="202"/>
      <c r="AWA447" s="202"/>
      <c r="AWB447" s="202"/>
      <c r="AWC447" s="202"/>
      <c r="AWD447" s="202"/>
      <c r="AWE447" s="202"/>
      <c r="AWF447" s="202"/>
      <c r="AWG447" s="202"/>
      <c r="AWH447" s="202"/>
      <c r="AWI447" s="202"/>
      <c r="AWJ447" s="202"/>
      <c r="AWK447" s="202"/>
      <c r="AWL447" s="202"/>
      <c r="AWM447" s="202"/>
      <c r="AWN447" s="202"/>
      <c r="AWO447" s="202"/>
      <c r="AWP447" s="202"/>
      <c r="AWQ447" s="202"/>
      <c r="AWR447" s="202"/>
      <c r="AWS447" s="202"/>
      <c r="AWT447" s="202"/>
      <c r="AWU447" s="202"/>
      <c r="AWV447" s="202"/>
      <c r="AWW447" s="202"/>
      <c r="AWX447" s="202"/>
      <c r="AWY447" s="202"/>
      <c r="AWZ447" s="202"/>
      <c r="AXA447" s="202"/>
      <c r="AXB447" s="202"/>
      <c r="AXC447" s="202"/>
      <c r="AXD447" s="202"/>
      <c r="AXE447" s="202"/>
      <c r="AXF447" s="202"/>
      <c r="AXG447" s="202"/>
      <c r="AXH447" s="202"/>
      <c r="AXI447" s="202"/>
      <c r="AXJ447" s="202"/>
      <c r="AXK447" s="202"/>
      <c r="AXL447" s="202"/>
      <c r="AXM447" s="202"/>
      <c r="AXN447" s="202"/>
      <c r="AXO447" s="202"/>
      <c r="AXP447" s="202"/>
      <c r="AXQ447" s="202"/>
      <c r="AXR447" s="202"/>
      <c r="AXS447" s="202"/>
      <c r="AXT447" s="202"/>
      <c r="AXU447" s="202"/>
      <c r="AXV447" s="202"/>
      <c r="AXW447" s="202"/>
      <c r="AXX447" s="202"/>
      <c r="AXY447" s="202"/>
      <c r="AXZ447" s="202"/>
      <c r="AYA447" s="202"/>
      <c r="AYB447" s="202"/>
      <c r="AYC447" s="202"/>
      <c r="AYD447" s="202"/>
      <c r="AYE447" s="202"/>
      <c r="AYF447" s="202"/>
      <c r="AYG447" s="202"/>
      <c r="AYH447" s="202"/>
      <c r="AYI447" s="202"/>
      <c r="AYJ447" s="202"/>
      <c r="AYK447" s="202"/>
      <c r="AYL447" s="202"/>
      <c r="AYM447" s="202"/>
      <c r="AYN447" s="202"/>
      <c r="AYO447" s="202"/>
      <c r="AYP447" s="202"/>
      <c r="AYQ447" s="202"/>
      <c r="AYR447" s="202"/>
      <c r="AYS447" s="202"/>
      <c r="AYT447" s="202"/>
      <c r="AYU447" s="202"/>
      <c r="AYV447" s="202"/>
      <c r="AYW447" s="202"/>
      <c r="AYX447" s="202"/>
      <c r="AYY447" s="202"/>
      <c r="AYZ447" s="202"/>
      <c r="AZA447" s="202"/>
      <c r="AZB447" s="202"/>
      <c r="AZC447" s="202"/>
      <c r="AZD447" s="202"/>
      <c r="AZE447" s="202"/>
      <c r="AZF447" s="202"/>
      <c r="AZG447" s="202"/>
      <c r="AZH447" s="202"/>
      <c r="AZI447" s="202"/>
      <c r="AZJ447" s="202"/>
      <c r="AZK447" s="202"/>
      <c r="AZL447" s="202"/>
      <c r="AZM447" s="202"/>
      <c r="AZN447" s="202"/>
      <c r="AZO447" s="202"/>
      <c r="AZP447" s="202"/>
      <c r="AZQ447" s="202"/>
      <c r="AZR447" s="202"/>
      <c r="AZS447" s="202"/>
      <c r="AZT447" s="202"/>
      <c r="AZU447" s="202"/>
      <c r="AZV447" s="202"/>
      <c r="AZW447" s="202"/>
      <c r="AZX447" s="202"/>
      <c r="AZY447" s="202"/>
      <c r="AZZ447" s="202"/>
      <c r="BAA447" s="202"/>
      <c r="BAB447" s="202"/>
      <c r="BAC447" s="202"/>
      <c r="BAD447" s="202"/>
      <c r="BAE447" s="202"/>
      <c r="BAF447" s="202"/>
      <c r="BAG447" s="202"/>
      <c r="BAH447" s="202"/>
      <c r="BAI447" s="202"/>
      <c r="BAJ447" s="202"/>
      <c r="BAK447" s="202"/>
      <c r="BAL447" s="202"/>
      <c r="BAM447" s="202"/>
      <c r="BAN447" s="202"/>
      <c r="BAO447" s="202"/>
      <c r="BAP447" s="202"/>
      <c r="BAQ447" s="202"/>
      <c r="BAR447" s="202"/>
      <c r="BAS447" s="202"/>
      <c r="BAT447" s="202"/>
      <c r="BAU447" s="202"/>
      <c r="BAV447" s="202"/>
      <c r="BAW447" s="202"/>
      <c r="BAX447" s="202"/>
      <c r="BAY447" s="202"/>
      <c r="BAZ447" s="202"/>
      <c r="BBA447" s="202"/>
      <c r="BBB447" s="202"/>
      <c r="BBC447" s="202"/>
      <c r="BBD447" s="202"/>
      <c r="BBE447" s="202"/>
      <c r="BBF447" s="202"/>
      <c r="BBG447" s="202"/>
      <c r="BBH447" s="202"/>
      <c r="BBI447" s="202"/>
      <c r="BBJ447" s="202"/>
      <c r="BBK447" s="202"/>
      <c r="BBL447" s="202"/>
      <c r="BBM447" s="202"/>
      <c r="BBN447" s="202"/>
      <c r="BBO447" s="202"/>
      <c r="BBP447" s="202"/>
      <c r="BBQ447" s="202"/>
      <c r="BBR447" s="202"/>
      <c r="BBS447" s="202"/>
      <c r="BBT447" s="202"/>
      <c r="BBU447" s="202"/>
      <c r="BBV447" s="202"/>
      <c r="BBW447" s="202"/>
      <c r="BBX447" s="202"/>
      <c r="BBY447" s="202"/>
      <c r="BBZ447" s="202"/>
      <c r="BCA447" s="202"/>
      <c r="BCB447" s="202"/>
      <c r="BCC447" s="202"/>
      <c r="BCD447" s="202"/>
      <c r="BCE447" s="202"/>
      <c r="BCF447" s="202"/>
      <c r="BCG447" s="202"/>
      <c r="BCH447" s="202"/>
      <c r="BCI447" s="202"/>
      <c r="BCJ447" s="202"/>
      <c r="BCK447" s="202"/>
      <c r="BCL447" s="202"/>
      <c r="BCM447" s="202"/>
      <c r="BCN447" s="202"/>
      <c r="BCO447" s="202"/>
      <c r="BCP447" s="202"/>
      <c r="BCQ447" s="202"/>
      <c r="BCR447" s="202"/>
      <c r="BCS447" s="202"/>
      <c r="BCT447" s="202"/>
      <c r="BCU447" s="202"/>
      <c r="BCV447" s="202"/>
      <c r="BCW447" s="202"/>
      <c r="BCX447" s="202"/>
      <c r="BCY447" s="202"/>
      <c r="BCZ447" s="202"/>
      <c r="BDA447" s="202"/>
      <c r="BDB447" s="202"/>
      <c r="BDC447" s="202"/>
      <c r="BDD447" s="202"/>
      <c r="BDE447" s="202"/>
      <c r="BDF447" s="202"/>
      <c r="BDG447" s="202"/>
      <c r="BDH447" s="202"/>
      <c r="BDI447" s="202"/>
      <c r="BDJ447" s="202"/>
      <c r="BDK447" s="202"/>
      <c r="BDL447" s="202"/>
      <c r="BDM447" s="202"/>
      <c r="BDN447" s="202"/>
      <c r="BDO447" s="202"/>
      <c r="BDP447" s="202"/>
      <c r="BDQ447" s="202"/>
      <c r="BDR447" s="202"/>
      <c r="BDS447" s="202"/>
      <c r="BDT447" s="202"/>
      <c r="BDU447" s="202"/>
      <c r="BDV447" s="202"/>
      <c r="BDW447" s="202"/>
      <c r="BDX447" s="202"/>
      <c r="BDY447" s="202"/>
      <c r="BDZ447" s="202"/>
      <c r="BEA447" s="202"/>
      <c r="BEB447" s="202"/>
      <c r="BEC447" s="202"/>
      <c r="BED447" s="202"/>
      <c r="BEE447" s="202"/>
      <c r="BEF447" s="202"/>
      <c r="BEG447" s="202"/>
      <c r="BEH447" s="202"/>
      <c r="BEI447" s="202"/>
      <c r="BEJ447" s="202"/>
      <c r="BEK447" s="202"/>
    </row>
    <row r="448" spans="1:1493" s="144" customFormat="1" ht="14.45" hidden="1" customHeight="1" x14ac:dyDescent="0.25">
      <c r="A448" s="99" t="s">
        <v>456</v>
      </c>
      <c r="B448" s="94" t="s">
        <v>1</v>
      </c>
      <c r="C448" s="94" t="s">
        <v>69</v>
      </c>
      <c r="D448" s="91" t="s">
        <v>32</v>
      </c>
      <c r="E448" s="241">
        <v>13</v>
      </c>
      <c r="F448" s="231">
        <v>77</v>
      </c>
      <c r="G448" s="92">
        <f>Tabla1[[#This Row],[Precio U. Costo]]*1.05</f>
        <v>80.850000000000009</v>
      </c>
      <c r="H448" s="92">
        <f>Tabla1[[#This Row],[Precio U. Costo]]*1.08</f>
        <v>83.160000000000011</v>
      </c>
      <c r="I448" s="92">
        <f>Tabla1[[#This Row],[Precio U. Costo]]*1.1</f>
        <v>84.7</v>
      </c>
      <c r="J448" s="92">
        <f>Tabla1[[#This Row],[Precio U. Costo]]*1.15</f>
        <v>88.55</v>
      </c>
      <c r="K448" s="92">
        <f>Tabla1[[#This Row],[Precio U. Costo]]*1.2</f>
        <v>92.399999999999991</v>
      </c>
      <c r="L448" s="92">
        <f>Tabla1[[#This Row],[Precio U. Costo]]*1.25</f>
        <v>96.25</v>
      </c>
      <c r="M448" s="92">
        <f>Tabla1[[#This Row],[Precio U. Costo]]*1.3</f>
        <v>100.10000000000001</v>
      </c>
      <c r="N448" s="92">
        <f>Tabla1[[#This Row],[Precio U. Costo]]*1.35</f>
        <v>103.95</v>
      </c>
      <c r="O448" s="92">
        <f>Tabla1[[#This Row],[Precio U. Costo]]*1.4</f>
        <v>107.8</v>
      </c>
      <c r="P448" s="92">
        <f>Tabla1[[#This Row],[Precio U. Costo]]*1.45</f>
        <v>111.64999999999999</v>
      </c>
      <c r="Q448" s="92">
        <f>Tabla1[[#This Row],[Precio U. Costo]]*1.5</f>
        <v>115.5</v>
      </c>
      <c r="R448" s="100" t="e">
        <f>VLOOKUP(Tabla1[[#This Row],[Item]],Tabla13[],6,)</f>
        <v>#N/A</v>
      </c>
      <c r="S448" s="93" t="e">
        <f>Tabla1[[#This Row],[Cantidad en Existencia registradas]]-Tabla1[[#This Row],[Cantidad vendida
dd/mm/aaaa]]</f>
        <v>#N/A</v>
      </c>
      <c r="T448" s="93" t="e">
        <f>Tabla1[[#This Row],[Cantidad vendida
dd/mm/aaaa]]+#REF!</f>
        <v>#N/A</v>
      </c>
      <c r="U448" s="93" t="e">
        <f>Tabla1[[#This Row],[Existencia
dd/mm/aaaa2]]+#REF!</f>
        <v>#N/A</v>
      </c>
      <c r="V448" s="201"/>
      <c r="W448" s="201"/>
      <c r="X448" s="201"/>
      <c r="Y448" s="201"/>
      <c r="Z448" s="201"/>
      <c r="AA448" s="201"/>
      <c r="AB448" s="201"/>
      <c r="AC448" s="201"/>
      <c r="AD448" s="201"/>
      <c r="AE448" s="201"/>
      <c r="AF448" s="201"/>
      <c r="AG448" s="201"/>
      <c r="AH448" s="201"/>
      <c r="AI448" s="201"/>
      <c r="AJ448" s="201"/>
      <c r="AK448" s="201"/>
      <c r="AL448" s="201"/>
      <c r="AM448" s="201"/>
      <c r="AN448" s="201"/>
      <c r="AO448" s="201"/>
      <c r="AP448" s="201"/>
      <c r="AQ448" s="201"/>
      <c r="AR448" s="201"/>
      <c r="AS448" s="201"/>
      <c r="AT448" s="201"/>
      <c r="AU448" s="201"/>
      <c r="AV448" s="201"/>
      <c r="AW448" s="201"/>
      <c r="AX448" s="201"/>
      <c r="AY448" s="201"/>
      <c r="AZ448" s="201"/>
      <c r="BA448" s="201"/>
      <c r="BB448" s="201"/>
      <c r="BC448" s="201"/>
      <c r="BD448" s="201"/>
      <c r="BE448" s="201"/>
      <c r="BF448" s="201"/>
      <c r="BG448" s="201"/>
      <c r="BH448" s="201"/>
      <c r="BI448" s="201"/>
      <c r="BJ448" s="201"/>
      <c r="BK448" s="201"/>
      <c r="BL448" s="201"/>
      <c r="BM448" s="201"/>
      <c r="BN448" s="201"/>
      <c r="BO448" s="201"/>
      <c r="BP448" s="201"/>
      <c r="BQ448" s="201"/>
      <c r="BR448" s="201"/>
      <c r="BS448" s="201"/>
      <c r="BT448" s="201"/>
      <c r="BU448" s="201"/>
      <c r="BV448" s="201"/>
      <c r="BW448" s="201"/>
      <c r="BX448" s="201"/>
      <c r="BY448" s="201"/>
      <c r="BZ448" s="201"/>
      <c r="CA448" s="201"/>
      <c r="CB448" s="201"/>
      <c r="CC448" s="201"/>
      <c r="CD448" s="201"/>
      <c r="CE448" s="201"/>
      <c r="CF448" s="201"/>
      <c r="CG448" s="201"/>
      <c r="CH448" s="201"/>
      <c r="CI448" s="201"/>
      <c r="CJ448" s="201"/>
      <c r="CK448" s="201"/>
      <c r="CL448" s="201"/>
      <c r="CM448" s="201"/>
      <c r="CN448" s="201"/>
      <c r="CO448" s="201"/>
      <c r="CP448" s="201"/>
      <c r="CQ448" s="201"/>
      <c r="CR448" s="201"/>
      <c r="CS448" s="201"/>
      <c r="CT448" s="201"/>
      <c r="CU448" s="201"/>
      <c r="CV448" s="201"/>
      <c r="CW448" s="201"/>
      <c r="CX448" s="201"/>
      <c r="CY448" s="201"/>
      <c r="CZ448" s="201"/>
      <c r="DA448" s="201"/>
      <c r="DB448" s="201"/>
      <c r="DC448" s="201"/>
      <c r="DD448" s="201"/>
      <c r="DE448" s="201"/>
      <c r="DF448" s="201"/>
      <c r="DG448" s="201"/>
      <c r="DH448" s="201"/>
      <c r="DI448" s="201"/>
      <c r="DJ448" s="201"/>
      <c r="DK448" s="201"/>
      <c r="DL448" s="201"/>
      <c r="DM448" s="201"/>
      <c r="DN448" s="201"/>
      <c r="DO448" s="201"/>
      <c r="DP448" s="201"/>
      <c r="DQ448" s="201"/>
      <c r="DR448" s="201"/>
      <c r="DS448" s="201"/>
      <c r="DT448" s="201"/>
      <c r="DU448" s="201"/>
      <c r="DV448" s="201"/>
      <c r="DW448" s="201"/>
      <c r="DX448" s="201"/>
      <c r="DY448" s="201"/>
      <c r="DZ448" s="201"/>
      <c r="EA448" s="201"/>
      <c r="EB448" s="201"/>
      <c r="EC448" s="201"/>
      <c r="ED448" s="201"/>
      <c r="EE448" s="201"/>
      <c r="EF448" s="201"/>
      <c r="EG448" s="201"/>
      <c r="EH448" s="201"/>
      <c r="EI448" s="201"/>
      <c r="EJ448" s="201"/>
      <c r="EK448" s="201"/>
      <c r="EL448" s="201"/>
      <c r="EM448" s="201"/>
      <c r="EN448" s="201"/>
      <c r="EO448" s="201"/>
      <c r="EP448" s="201"/>
      <c r="EQ448" s="201"/>
      <c r="ER448" s="201"/>
      <c r="ES448" s="201"/>
      <c r="ET448" s="201"/>
      <c r="EU448" s="201"/>
      <c r="EV448" s="201"/>
      <c r="EW448" s="201"/>
      <c r="EX448" s="201"/>
      <c r="EY448" s="201"/>
      <c r="EZ448" s="201"/>
      <c r="FA448" s="201"/>
      <c r="FB448" s="201"/>
      <c r="FC448" s="201"/>
      <c r="FD448" s="201"/>
      <c r="FE448" s="201"/>
      <c r="FF448" s="201"/>
      <c r="FG448" s="201"/>
      <c r="FH448" s="201"/>
      <c r="FI448" s="201"/>
      <c r="FJ448" s="201"/>
      <c r="FK448" s="201"/>
      <c r="FL448" s="201"/>
      <c r="FM448" s="201"/>
      <c r="FN448" s="201"/>
      <c r="FO448" s="201"/>
      <c r="FP448" s="201"/>
      <c r="FQ448" s="201"/>
      <c r="FR448" s="201"/>
      <c r="FS448" s="201"/>
      <c r="FT448" s="201"/>
      <c r="FU448" s="201"/>
      <c r="FV448" s="201"/>
      <c r="FW448" s="201"/>
      <c r="FX448" s="201"/>
      <c r="FY448" s="201"/>
      <c r="FZ448" s="201"/>
      <c r="GA448" s="201"/>
      <c r="GB448" s="201"/>
      <c r="GC448" s="201"/>
      <c r="GD448" s="201"/>
      <c r="GE448" s="201"/>
      <c r="GF448" s="201"/>
      <c r="GG448" s="201"/>
      <c r="GH448" s="201"/>
      <c r="GI448" s="201"/>
      <c r="GJ448" s="201"/>
      <c r="GK448" s="201"/>
      <c r="GL448" s="201"/>
      <c r="GM448" s="201"/>
      <c r="GN448" s="201"/>
      <c r="GO448" s="201"/>
      <c r="GP448" s="201"/>
      <c r="GQ448" s="201"/>
      <c r="GR448" s="201"/>
      <c r="GS448" s="201"/>
      <c r="GT448" s="201"/>
      <c r="GU448" s="201"/>
      <c r="GV448" s="201"/>
      <c r="GW448" s="201"/>
      <c r="GX448" s="201"/>
      <c r="GY448" s="201"/>
      <c r="GZ448" s="201"/>
      <c r="HA448" s="201"/>
      <c r="HB448" s="201"/>
      <c r="HC448" s="201"/>
      <c r="HD448" s="201"/>
      <c r="HE448" s="201"/>
      <c r="HF448" s="201"/>
      <c r="HG448" s="201"/>
      <c r="HH448" s="201"/>
      <c r="HI448" s="201"/>
      <c r="HJ448" s="201"/>
      <c r="HK448" s="201"/>
      <c r="HL448" s="201"/>
      <c r="HM448" s="201"/>
      <c r="HN448" s="201"/>
      <c r="HO448" s="201"/>
      <c r="HP448" s="201"/>
      <c r="HQ448" s="201"/>
      <c r="HR448" s="201"/>
      <c r="HS448" s="201"/>
      <c r="HT448" s="201"/>
      <c r="HU448" s="201"/>
      <c r="HV448" s="201"/>
      <c r="HW448" s="201"/>
      <c r="HX448" s="201"/>
      <c r="HY448" s="201"/>
      <c r="HZ448" s="201"/>
      <c r="IA448" s="201"/>
      <c r="IB448" s="201"/>
      <c r="IC448" s="201"/>
      <c r="ID448" s="201"/>
      <c r="IE448" s="201"/>
      <c r="IF448" s="201"/>
      <c r="IG448" s="201"/>
      <c r="IH448" s="201"/>
      <c r="II448" s="201"/>
      <c r="IJ448" s="201"/>
      <c r="IK448" s="201"/>
      <c r="IL448" s="201"/>
      <c r="IM448" s="201"/>
      <c r="IN448" s="201"/>
      <c r="IO448" s="201"/>
      <c r="IP448" s="201"/>
      <c r="IQ448" s="201"/>
      <c r="IR448" s="201"/>
      <c r="IS448" s="201"/>
      <c r="IT448" s="201"/>
      <c r="IU448" s="201"/>
      <c r="IV448" s="201"/>
      <c r="IW448" s="201"/>
      <c r="IX448" s="201"/>
      <c r="IY448" s="201"/>
      <c r="IZ448" s="201"/>
      <c r="JA448" s="201"/>
      <c r="JB448" s="201"/>
      <c r="JC448" s="201"/>
      <c r="JD448" s="201"/>
      <c r="JE448" s="201"/>
      <c r="JF448" s="201"/>
      <c r="JG448" s="201"/>
      <c r="JH448" s="201"/>
      <c r="JI448" s="201"/>
      <c r="JJ448" s="201"/>
      <c r="JK448" s="201"/>
      <c r="JL448" s="201"/>
      <c r="JM448" s="201"/>
      <c r="JN448" s="201"/>
      <c r="JO448" s="201"/>
      <c r="JP448" s="201"/>
      <c r="JQ448" s="201"/>
      <c r="JR448" s="201"/>
      <c r="JS448" s="201"/>
      <c r="JT448" s="201"/>
      <c r="JU448" s="201"/>
      <c r="JV448" s="201"/>
      <c r="JW448" s="201"/>
      <c r="JX448" s="201"/>
      <c r="JY448" s="201"/>
      <c r="JZ448" s="201"/>
      <c r="KA448" s="201"/>
      <c r="KB448" s="201"/>
      <c r="KC448" s="201"/>
      <c r="KD448" s="201"/>
      <c r="KE448" s="201"/>
      <c r="KF448" s="201"/>
      <c r="KG448" s="201"/>
      <c r="KH448" s="201"/>
      <c r="KI448" s="201"/>
      <c r="KJ448" s="201"/>
      <c r="KK448" s="201"/>
      <c r="KL448" s="201"/>
      <c r="KM448" s="201"/>
      <c r="KN448" s="201"/>
      <c r="KO448" s="201"/>
      <c r="KP448" s="201"/>
      <c r="KQ448" s="201"/>
      <c r="KR448" s="201"/>
      <c r="KS448" s="201"/>
      <c r="KT448" s="201"/>
      <c r="KU448" s="201"/>
      <c r="KV448" s="201"/>
      <c r="KW448" s="201"/>
      <c r="KX448" s="201"/>
      <c r="KY448" s="201"/>
      <c r="KZ448" s="201"/>
      <c r="LA448" s="201"/>
      <c r="LB448" s="201"/>
      <c r="LC448" s="201"/>
      <c r="LD448" s="201"/>
      <c r="LE448" s="201"/>
      <c r="LF448" s="201"/>
      <c r="LG448" s="201"/>
      <c r="LH448" s="201"/>
      <c r="LI448" s="201"/>
      <c r="LJ448" s="201"/>
      <c r="LK448" s="201"/>
      <c r="LL448" s="201"/>
      <c r="LM448" s="201"/>
      <c r="LN448" s="201"/>
      <c r="LO448" s="201"/>
      <c r="LP448" s="201"/>
      <c r="LQ448" s="201"/>
      <c r="LR448" s="201"/>
      <c r="LS448" s="201"/>
      <c r="LT448" s="201"/>
      <c r="LU448" s="201"/>
      <c r="LV448" s="201"/>
      <c r="LW448" s="201"/>
      <c r="LX448" s="201"/>
      <c r="LY448" s="201"/>
      <c r="LZ448" s="201"/>
      <c r="MA448" s="201"/>
      <c r="MB448" s="201"/>
      <c r="MC448" s="201"/>
      <c r="MD448" s="201"/>
      <c r="ME448" s="201"/>
      <c r="MF448" s="201"/>
      <c r="MG448" s="201"/>
      <c r="MH448" s="201"/>
      <c r="MI448" s="201"/>
      <c r="MJ448" s="201"/>
      <c r="MK448" s="201"/>
      <c r="ML448" s="201"/>
      <c r="MM448" s="201"/>
      <c r="MN448" s="201"/>
      <c r="MO448" s="201"/>
      <c r="MP448" s="201"/>
      <c r="MQ448" s="201"/>
      <c r="MR448" s="201"/>
      <c r="MS448" s="201"/>
      <c r="MT448" s="201"/>
      <c r="MU448" s="201"/>
      <c r="MV448" s="201"/>
      <c r="MW448" s="201"/>
      <c r="MX448" s="201"/>
      <c r="MY448" s="201"/>
      <c r="MZ448" s="201"/>
      <c r="NA448" s="201"/>
      <c r="NB448" s="201"/>
      <c r="NC448" s="201"/>
      <c r="ND448" s="201"/>
      <c r="NE448" s="201"/>
      <c r="NF448" s="201"/>
      <c r="NG448" s="201"/>
      <c r="NH448" s="201"/>
      <c r="NI448" s="201"/>
      <c r="NJ448" s="201"/>
      <c r="NK448" s="201"/>
      <c r="NL448" s="201"/>
      <c r="NM448" s="201"/>
      <c r="NN448" s="201"/>
      <c r="NO448" s="201"/>
      <c r="NP448" s="201"/>
      <c r="NQ448" s="201"/>
      <c r="NR448" s="201"/>
      <c r="NS448" s="201"/>
      <c r="NT448" s="201"/>
      <c r="NU448" s="201"/>
      <c r="NV448" s="201"/>
      <c r="NW448" s="201"/>
      <c r="NX448" s="201"/>
      <c r="NY448" s="201"/>
      <c r="NZ448" s="201"/>
      <c r="OA448" s="201"/>
      <c r="OB448" s="201"/>
      <c r="OC448" s="201"/>
      <c r="OD448" s="201"/>
      <c r="OE448" s="201"/>
      <c r="OF448" s="201"/>
      <c r="OG448" s="201"/>
      <c r="OH448" s="201"/>
      <c r="OI448" s="201"/>
      <c r="OJ448" s="201"/>
      <c r="OK448" s="201"/>
      <c r="OL448" s="201"/>
      <c r="OM448" s="201"/>
      <c r="ON448" s="201"/>
      <c r="OO448" s="201"/>
      <c r="OP448" s="201"/>
      <c r="OQ448" s="201"/>
      <c r="OR448" s="201"/>
      <c r="OS448" s="201"/>
      <c r="OT448" s="201"/>
      <c r="OU448" s="201"/>
      <c r="OV448" s="201"/>
      <c r="OW448" s="201"/>
      <c r="OX448" s="201"/>
      <c r="OY448" s="201"/>
      <c r="OZ448" s="201"/>
      <c r="PA448" s="201"/>
      <c r="PB448" s="201"/>
      <c r="PC448" s="201"/>
      <c r="PD448" s="201"/>
      <c r="PE448" s="201"/>
      <c r="PF448" s="201"/>
      <c r="PG448" s="201"/>
      <c r="PH448" s="201"/>
      <c r="PI448" s="201"/>
      <c r="PJ448" s="201"/>
      <c r="PK448" s="201"/>
      <c r="PL448" s="201"/>
      <c r="PM448" s="201"/>
      <c r="PN448" s="201"/>
      <c r="PO448" s="201"/>
      <c r="PP448" s="201"/>
      <c r="PQ448" s="201"/>
      <c r="PR448" s="201"/>
      <c r="PS448" s="201"/>
      <c r="PT448" s="201"/>
      <c r="PU448" s="201"/>
      <c r="PV448" s="201"/>
      <c r="PW448" s="201"/>
      <c r="PX448" s="201"/>
      <c r="PY448" s="201"/>
      <c r="PZ448" s="201"/>
      <c r="QA448" s="201"/>
      <c r="QB448" s="201"/>
      <c r="QC448" s="201"/>
      <c r="QD448" s="201"/>
      <c r="QE448" s="201"/>
      <c r="QF448" s="201"/>
      <c r="QG448" s="201"/>
      <c r="QH448" s="201"/>
      <c r="QI448" s="201"/>
      <c r="QJ448" s="201"/>
      <c r="QK448" s="201"/>
      <c r="QL448" s="201"/>
      <c r="QM448" s="201"/>
      <c r="QN448" s="201"/>
      <c r="QO448" s="201"/>
      <c r="QP448" s="201"/>
      <c r="QQ448" s="201"/>
      <c r="QR448" s="201"/>
      <c r="QS448" s="201"/>
      <c r="QT448" s="201"/>
      <c r="QU448" s="201"/>
      <c r="QV448" s="201"/>
      <c r="QW448" s="201"/>
      <c r="QX448" s="201"/>
      <c r="QY448" s="201"/>
      <c r="QZ448" s="201"/>
      <c r="RA448" s="201"/>
      <c r="RB448" s="201"/>
      <c r="RC448" s="201"/>
      <c r="RD448" s="201"/>
      <c r="RE448" s="201"/>
      <c r="RF448" s="201"/>
      <c r="RG448" s="201"/>
      <c r="RH448" s="201"/>
      <c r="RI448" s="201"/>
      <c r="RJ448" s="201"/>
      <c r="RK448" s="201"/>
      <c r="RL448" s="201"/>
      <c r="RM448" s="201"/>
      <c r="RN448" s="201"/>
      <c r="RO448" s="201"/>
      <c r="RP448" s="201"/>
      <c r="RQ448" s="201"/>
      <c r="RR448" s="201"/>
      <c r="RS448" s="201"/>
      <c r="RT448" s="201"/>
      <c r="RU448" s="201"/>
      <c r="RV448" s="201"/>
      <c r="RW448" s="201"/>
      <c r="RX448" s="201"/>
      <c r="RY448" s="201"/>
      <c r="RZ448" s="201"/>
      <c r="SA448" s="201"/>
      <c r="SB448" s="201"/>
      <c r="SC448" s="201"/>
      <c r="SD448" s="201"/>
      <c r="SE448" s="201"/>
      <c r="SF448" s="201"/>
      <c r="SG448" s="201"/>
      <c r="SH448" s="201"/>
      <c r="SI448" s="201"/>
      <c r="SJ448" s="201"/>
      <c r="SK448" s="201"/>
      <c r="SL448" s="201"/>
      <c r="SM448" s="201"/>
      <c r="SN448" s="201"/>
      <c r="SO448" s="201"/>
      <c r="SP448" s="201"/>
      <c r="SQ448" s="201"/>
      <c r="SR448" s="201"/>
      <c r="SS448" s="201"/>
      <c r="ST448" s="201"/>
      <c r="SU448" s="201"/>
      <c r="SV448" s="201"/>
      <c r="SW448" s="201"/>
      <c r="SX448" s="201"/>
      <c r="SY448" s="201"/>
      <c r="SZ448" s="201"/>
      <c r="TA448" s="201"/>
      <c r="TB448" s="201"/>
      <c r="TC448" s="201"/>
      <c r="TD448" s="201"/>
      <c r="TE448" s="201"/>
      <c r="TF448" s="201"/>
      <c r="TG448" s="201"/>
      <c r="TH448" s="201"/>
      <c r="TI448" s="201"/>
      <c r="TJ448" s="201"/>
      <c r="TK448" s="201"/>
      <c r="TL448" s="201"/>
      <c r="TM448" s="201"/>
      <c r="TN448" s="201"/>
      <c r="TO448" s="201"/>
      <c r="TP448" s="201"/>
      <c r="TQ448" s="201"/>
      <c r="TR448" s="201"/>
      <c r="TS448" s="201"/>
      <c r="TT448" s="201"/>
      <c r="TU448" s="201"/>
      <c r="TV448" s="201"/>
      <c r="TW448" s="201"/>
      <c r="TX448" s="201"/>
      <c r="TY448" s="201"/>
      <c r="TZ448" s="201"/>
      <c r="UA448" s="201"/>
      <c r="UB448" s="201"/>
      <c r="UC448" s="201"/>
      <c r="UD448" s="201"/>
      <c r="UE448" s="201"/>
      <c r="UF448" s="201"/>
      <c r="UG448" s="201"/>
      <c r="UH448" s="201"/>
      <c r="UI448" s="201"/>
      <c r="UJ448" s="201"/>
      <c r="UK448" s="201"/>
      <c r="UL448" s="201"/>
      <c r="UM448" s="201"/>
      <c r="UN448" s="201"/>
      <c r="UO448" s="201"/>
      <c r="UP448" s="201"/>
      <c r="UQ448" s="201"/>
      <c r="UR448" s="201"/>
      <c r="US448" s="201"/>
      <c r="UT448" s="201"/>
      <c r="UU448" s="201"/>
      <c r="UV448" s="201"/>
      <c r="UW448" s="201"/>
      <c r="UX448" s="201"/>
      <c r="UY448" s="201"/>
      <c r="UZ448" s="201"/>
      <c r="VA448" s="201"/>
      <c r="VB448" s="201"/>
      <c r="VC448" s="201"/>
      <c r="VD448" s="201"/>
      <c r="VE448" s="201"/>
      <c r="VF448" s="201"/>
      <c r="VG448" s="201"/>
      <c r="VH448" s="201"/>
      <c r="VI448" s="201"/>
      <c r="VJ448" s="201"/>
      <c r="VK448" s="201"/>
      <c r="VL448" s="201"/>
      <c r="VM448" s="201"/>
      <c r="VN448" s="201"/>
      <c r="VO448" s="201"/>
      <c r="VP448" s="201"/>
      <c r="VQ448" s="201"/>
      <c r="VR448" s="201"/>
      <c r="VS448" s="201"/>
      <c r="VT448" s="201"/>
      <c r="VU448" s="201"/>
      <c r="VV448" s="201"/>
      <c r="VW448" s="201"/>
      <c r="VX448" s="201"/>
      <c r="VY448" s="201"/>
      <c r="VZ448" s="201"/>
      <c r="WA448" s="201"/>
      <c r="WB448" s="201"/>
      <c r="WC448" s="201"/>
      <c r="WD448" s="201"/>
      <c r="WE448" s="201"/>
      <c r="WF448" s="201"/>
      <c r="WG448" s="201"/>
      <c r="WH448" s="201"/>
      <c r="WI448" s="201"/>
      <c r="WJ448" s="201"/>
      <c r="WK448" s="201"/>
      <c r="WL448" s="201"/>
      <c r="WM448" s="201"/>
      <c r="WN448" s="201"/>
      <c r="WO448" s="201"/>
      <c r="WP448" s="201"/>
      <c r="WQ448" s="201"/>
      <c r="WR448" s="201"/>
      <c r="WS448" s="201"/>
      <c r="WT448" s="201"/>
      <c r="WU448" s="201"/>
      <c r="WV448" s="201"/>
      <c r="WW448" s="201"/>
      <c r="WX448" s="201"/>
      <c r="WY448" s="201"/>
      <c r="WZ448" s="201"/>
      <c r="XA448" s="201"/>
      <c r="XB448" s="201"/>
      <c r="XC448" s="201"/>
      <c r="XD448" s="201"/>
      <c r="XE448" s="201"/>
      <c r="XF448" s="201"/>
      <c r="XG448" s="201"/>
      <c r="XH448" s="201"/>
      <c r="XI448" s="201"/>
      <c r="XJ448" s="201"/>
      <c r="XK448" s="201"/>
      <c r="XL448" s="201"/>
      <c r="XM448" s="201"/>
      <c r="XN448" s="201"/>
      <c r="XO448" s="201"/>
      <c r="XP448" s="201"/>
      <c r="XQ448" s="201"/>
      <c r="XR448" s="201"/>
      <c r="XS448" s="201"/>
      <c r="XT448" s="201"/>
      <c r="XU448" s="201"/>
      <c r="XV448" s="201"/>
      <c r="XW448" s="201"/>
      <c r="XX448" s="201"/>
      <c r="XY448" s="201"/>
      <c r="XZ448" s="201"/>
      <c r="YA448" s="201"/>
      <c r="YB448" s="201"/>
      <c r="YC448" s="201"/>
      <c r="YD448" s="201"/>
      <c r="YE448" s="201"/>
      <c r="YF448" s="201"/>
      <c r="YG448" s="201"/>
      <c r="YH448" s="201"/>
      <c r="YI448" s="201"/>
      <c r="YJ448" s="201"/>
      <c r="YK448" s="201"/>
      <c r="YL448" s="201"/>
      <c r="YM448" s="201"/>
      <c r="YN448" s="201"/>
      <c r="YO448" s="201"/>
      <c r="YP448" s="201"/>
      <c r="YQ448" s="201"/>
      <c r="YR448" s="201"/>
      <c r="YS448" s="201"/>
      <c r="YT448" s="201"/>
      <c r="YU448" s="201"/>
      <c r="YV448" s="201"/>
      <c r="YW448" s="201"/>
      <c r="YX448" s="201"/>
      <c r="YY448" s="201"/>
      <c r="YZ448" s="201"/>
      <c r="ZA448" s="201"/>
      <c r="ZB448" s="201"/>
      <c r="ZC448" s="201"/>
      <c r="ZD448" s="201"/>
      <c r="ZE448" s="201"/>
      <c r="ZF448" s="201"/>
      <c r="ZG448" s="201"/>
      <c r="ZH448" s="201"/>
      <c r="ZI448" s="201"/>
      <c r="ZJ448" s="201"/>
      <c r="ZK448" s="201"/>
      <c r="ZL448" s="201"/>
      <c r="ZM448" s="201"/>
      <c r="ZN448" s="201"/>
      <c r="ZO448" s="201"/>
      <c r="ZP448" s="201"/>
      <c r="ZQ448" s="201"/>
      <c r="ZR448" s="201"/>
      <c r="ZS448" s="201"/>
      <c r="ZT448" s="201"/>
      <c r="ZU448" s="201"/>
      <c r="ZV448" s="201"/>
      <c r="ZW448" s="201"/>
      <c r="ZX448" s="201"/>
      <c r="ZY448" s="201"/>
      <c r="ZZ448" s="201"/>
      <c r="AAA448" s="201"/>
      <c r="AAB448" s="201"/>
      <c r="AAC448" s="201"/>
      <c r="AAD448" s="201"/>
      <c r="AAE448" s="201"/>
      <c r="AAF448" s="201"/>
      <c r="AAG448" s="201"/>
      <c r="AAH448" s="201"/>
      <c r="AAI448" s="201"/>
      <c r="AAJ448" s="201"/>
      <c r="AAK448" s="201"/>
      <c r="AAL448" s="201"/>
      <c r="AAM448" s="201"/>
      <c r="AAN448" s="201"/>
      <c r="AAO448" s="201"/>
      <c r="AAP448" s="201"/>
      <c r="AAQ448" s="201"/>
      <c r="AAR448" s="201"/>
      <c r="AAS448" s="201"/>
      <c r="AAT448" s="201"/>
      <c r="AAU448" s="201"/>
      <c r="AAV448" s="201"/>
      <c r="AAW448" s="201"/>
      <c r="AAX448" s="201"/>
      <c r="AAY448" s="201"/>
      <c r="AAZ448" s="201"/>
      <c r="ABA448" s="201"/>
      <c r="ABB448" s="201"/>
      <c r="ABC448" s="201"/>
      <c r="ABD448" s="201"/>
      <c r="ABE448" s="201"/>
      <c r="ABF448" s="201"/>
      <c r="ABG448" s="201"/>
      <c r="ABH448" s="201"/>
      <c r="ABI448" s="201"/>
      <c r="ABJ448" s="201"/>
      <c r="ABK448" s="201"/>
      <c r="ABL448" s="201"/>
      <c r="ABM448" s="201"/>
      <c r="ABN448" s="201"/>
      <c r="ABO448" s="201"/>
      <c r="ABP448" s="201"/>
      <c r="ABQ448" s="201"/>
      <c r="ABR448" s="201"/>
      <c r="ABS448" s="201"/>
      <c r="ABT448" s="201"/>
      <c r="ABU448" s="201"/>
      <c r="ABV448" s="201"/>
      <c r="ABW448" s="201"/>
      <c r="ABX448" s="201"/>
      <c r="ABY448" s="201"/>
      <c r="ABZ448" s="201"/>
      <c r="ACA448" s="201"/>
      <c r="ACB448" s="201"/>
      <c r="ACC448" s="201"/>
      <c r="ACD448" s="201"/>
      <c r="ACE448" s="201"/>
      <c r="ACF448" s="201"/>
      <c r="ACG448" s="201"/>
      <c r="ACH448" s="201"/>
      <c r="ACI448" s="201"/>
      <c r="ACJ448" s="201"/>
      <c r="ACK448" s="201"/>
      <c r="ACL448" s="201"/>
      <c r="ACM448" s="201"/>
      <c r="ACN448" s="201"/>
      <c r="ACO448" s="201"/>
      <c r="ACP448" s="201"/>
      <c r="ACQ448" s="201"/>
      <c r="ACR448" s="201"/>
      <c r="ACS448" s="201"/>
      <c r="ACT448" s="201"/>
      <c r="ACU448" s="201"/>
      <c r="ACV448" s="201"/>
      <c r="ACW448" s="201"/>
      <c r="ACX448" s="201"/>
      <c r="ACY448" s="201"/>
      <c r="ACZ448" s="201"/>
      <c r="ADA448" s="201"/>
      <c r="ADB448" s="201"/>
      <c r="ADC448" s="201"/>
      <c r="ADD448" s="201"/>
      <c r="ADE448" s="201"/>
      <c r="ADF448" s="201"/>
      <c r="ADG448" s="201"/>
      <c r="ADH448" s="201"/>
      <c r="ADI448" s="201"/>
      <c r="ADJ448" s="201"/>
      <c r="ADK448" s="201"/>
      <c r="ADL448" s="201"/>
      <c r="ADM448" s="201"/>
      <c r="ADN448" s="201"/>
      <c r="ADO448" s="201"/>
      <c r="ADP448" s="201"/>
      <c r="ADQ448" s="201"/>
      <c r="ADR448" s="201"/>
      <c r="ADS448" s="201"/>
      <c r="ADT448" s="201"/>
      <c r="ADU448" s="201"/>
      <c r="ADV448" s="201"/>
      <c r="ADW448" s="201"/>
      <c r="ADX448" s="201"/>
      <c r="ADY448" s="201"/>
      <c r="ADZ448" s="201"/>
      <c r="AEA448" s="201"/>
      <c r="AEB448" s="201"/>
      <c r="AEC448" s="201"/>
      <c r="AED448" s="201"/>
      <c r="AEE448" s="201"/>
      <c r="AEF448" s="201"/>
      <c r="AEG448" s="201"/>
      <c r="AEH448" s="201"/>
      <c r="AEI448" s="201"/>
      <c r="AEJ448" s="201"/>
      <c r="AEK448" s="201"/>
      <c r="AEL448" s="201"/>
      <c r="AEM448" s="201"/>
      <c r="AEN448" s="201"/>
      <c r="AEO448" s="201"/>
      <c r="AEP448" s="201"/>
      <c r="AEQ448" s="201"/>
      <c r="AER448" s="201"/>
      <c r="AES448" s="201"/>
      <c r="AET448" s="201"/>
      <c r="AEU448" s="201"/>
      <c r="AEV448" s="201"/>
      <c r="AEW448" s="201"/>
      <c r="AEX448" s="201"/>
      <c r="AEY448" s="201"/>
      <c r="AEZ448" s="201"/>
      <c r="AFA448" s="201"/>
      <c r="AFB448" s="201"/>
      <c r="AFC448" s="201"/>
      <c r="AFD448" s="201"/>
      <c r="AFE448" s="201"/>
      <c r="AFF448" s="201"/>
      <c r="AFG448" s="201"/>
      <c r="AFH448" s="201"/>
      <c r="AFI448" s="201"/>
      <c r="AFJ448" s="201"/>
      <c r="AFK448" s="201"/>
      <c r="AFL448" s="201"/>
      <c r="AFM448" s="201"/>
      <c r="AFN448" s="201"/>
      <c r="AFO448" s="201"/>
      <c r="AFP448" s="201"/>
      <c r="AFQ448" s="201"/>
      <c r="AFR448" s="201"/>
      <c r="AFS448" s="201"/>
      <c r="AFT448" s="201"/>
      <c r="AFU448" s="201"/>
      <c r="AFV448" s="201"/>
      <c r="AFW448" s="201"/>
      <c r="AFX448" s="201"/>
      <c r="AFY448" s="201"/>
      <c r="AFZ448" s="201"/>
      <c r="AGA448" s="201"/>
      <c r="AGB448" s="201"/>
      <c r="AGC448" s="201"/>
      <c r="AGD448" s="201"/>
      <c r="AGE448" s="201"/>
      <c r="AGF448" s="201"/>
      <c r="AGG448" s="201"/>
      <c r="AGH448" s="201"/>
      <c r="AGI448" s="201"/>
      <c r="AGJ448" s="201"/>
      <c r="AGK448" s="201"/>
      <c r="AGL448" s="201"/>
      <c r="AGM448" s="201"/>
      <c r="AGN448" s="201"/>
      <c r="AGO448" s="201"/>
      <c r="AGP448" s="201"/>
      <c r="AGQ448" s="201"/>
      <c r="AGR448" s="201"/>
      <c r="AGS448" s="201"/>
      <c r="AGT448" s="201"/>
      <c r="AGU448" s="201"/>
      <c r="AGV448" s="201"/>
      <c r="AGW448" s="201"/>
      <c r="AGX448" s="201"/>
      <c r="AGY448" s="201"/>
      <c r="AGZ448" s="201"/>
      <c r="AHA448" s="201"/>
      <c r="AHB448" s="201"/>
      <c r="AHC448" s="201"/>
      <c r="AHD448" s="201"/>
      <c r="AHE448" s="201"/>
      <c r="AHF448" s="201"/>
      <c r="AHG448" s="201"/>
      <c r="AHH448" s="201"/>
      <c r="AHI448" s="201"/>
      <c r="AHJ448" s="201"/>
      <c r="AHK448" s="201"/>
      <c r="AHL448" s="201"/>
      <c r="AHM448" s="201"/>
      <c r="AHN448" s="201"/>
      <c r="AHO448" s="201"/>
      <c r="AHP448" s="201"/>
      <c r="AHQ448" s="201"/>
      <c r="AHR448" s="201"/>
      <c r="AHS448" s="201"/>
      <c r="AHT448" s="201"/>
      <c r="AHU448" s="201"/>
      <c r="AHV448" s="201"/>
      <c r="AHW448" s="201"/>
      <c r="AHX448" s="201"/>
      <c r="AHY448" s="201"/>
      <c r="AHZ448" s="201"/>
      <c r="AIA448" s="201"/>
      <c r="AIB448" s="201"/>
      <c r="AIC448" s="201"/>
      <c r="AID448" s="201"/>
      <c r="AIE448" s="201"/>
      <c r="AIF448" s="201"/>
      <c r="AIG448" s="201"/>
      <c r="AIH448" s="201"/>
      <c r="AII448" s="201"/>
      <c r="AIJ448" s="201"/>
      <c r="AIK448" s="201"/>
      <c r="AIL448" s="201"/>
      <c r="AIM448" s="201"/>
      <c r="AIN448" s="201"/>
      <c r="AIO448" s="201"/>
      <c r="AIP448" s="201"/>
      <c r="AIQ448" s="201"/>
      <c r="AIR448" s="201"/>
      <c r="AIS448" s="201"/>
      <c r="AIT448" s="201"/>
      <c r="AIU448" s="201"/>
      <c r="AIV448" s="201"/>
      <c r="AIW448" s="201"/>
      <c r="AIX448" s="201"/>
      <c r="AIY448" s="201"/>
      <c r="AIZ448" s="201"/>
      <c r="AJA448" s="201"/>
      <c r="AJB448" s="201"/>
      <c r="AJC448" s="201"/>
      <c r="AJD448" s="201"/>
      <c r="AJE448" s="201"/>
      <c r="AJF448" s="201"/>
      <c r="AJG448" s="201"/>
      <c r="AJH448" s="201"/>
      <c r="AJI448" s="201"/>
      <c r="AJJ448" s="201"/>
      <c r="AJK448" s="201"/>
      <c r="AJL448" s="201"/>
      <c r="AJM448" s="201"/>
      <c r="AJN448" s="201"/>
      <c r="AJO448" s="201"/>
      <c r="AJP448" s="201"/>
      <c r="AJQ448" s="201"/>
      <c r="AJR448" s="201"/>
      <c r="AJS448" s="201"/>
      <c r="AJT448" s="201"/>
      <c r="AJU448" s="201"/>
      <c r="AJV448" s="201"/>
      <c r="AJW448" s="201"/>
      <c r="AJX448" s="201"/>
      <c r="AJY448" s="201"/>
      <c r="AJZ448" s="201"/>
      <c r="AKA448" s="201"/>
      <c r="AKB448" s="201"/>
      <c r="AKC448" s="201"/>
      <c r="AKD448" s="201"/>
      <c r="AKE448" s="201"/>
      <c r="AKF448" s="201"/>
      <c r="AKG448" s="201"/>
      <c r="AKH448" s="201"/>
      <c r="AKI448" s="201"/>
      <c r="AKJ448" s="201"/>
      <c r="AKK448" s="201"/>
      <c r="AKL448" s="201"/>
      <c r="AKM448" s="201"/>
      <c r="AKN448" s="201"/>
      <c r="AKO448" s="201"/>
      <c r="AKP448" s="201"/>
      <c r="AKQ448" s="201"/>
      <c r="AKR448" s="201"/>
      <c r="AKS448" s="201"/>
      <c r="AKT448" s="201"/>
      <c r="AKU448" s="201"/>
      <c r="AKV448" s="201"/>
      <c r="AKW448" s="201"/>
      <c r="AKX448" s="201"/>
      <c r="AKY448" s="201"/>
      <c r="AKZ448" s="201"/>
      <c r="ALA448" s="201"/>
      <c r="ALB448" s="201"/>
      <c r="ALC448" s="201"/>
      <c r="ALD448" s="201"/>
      <c r="ALE448" s="201"/>
      <c r="ALF448" s="201"/>
      <c r="ALG448" s="201"/>
      <c r="ALH448" s="201"/>
      <c r="ALI448" s="201"/>
      <c r="ALJ448" s="201"/>
      <c r="ALK448" s="201"/>
      <c r="ALL448" s="201"/>
      <c r="ALM448" s="201"/>
      <c r="ALN448" s="201"/>
      <c r="ALO448" s="201"/>
      <c r="ALP448" s="201"/>
      <c r="ALQ448" s="201"/>
      <c r="ALR448" s="201"/>
      <c r="ALS448" s="201"/>
      <c r="ALT448" s="201"/>
      <c r="ALU448" s="201"/>
      <c r="ALV448" s="201"/>
      <c r="ALW448" s="201"/>
      <c r="ALX448" s="201"/>
      <c r="ALY448" s="201"/>
      <c r="ALZ448" s="201"/>
      <c r="AMA448" s="201"/>
      <c r="AMB448" s="201"/>
      <c r="AMC448" s="201"/>
      <c r="AMD448" s="201"/>
      <c r="AME448" s="201"/>
      <c r="AMF448" s="201"/>
      <c r="AMG448" s="201"/>
      <c r="AMH448" s="201"/>
      <c r="AMI448" s="201"/>
      <c r="AMJ448" s="201"/>
      <c r="AMK448" s="201"/>
      <c r="AML448" s="201"/>
      <c r="AMM448" s="201"/>
      <c r="AMN448" s="201"/>
      <c r="AMO448" s="201"/>
      <c r="AMP448" s="201"/>
      <c r="AMQ448" s="201"/>
      <c r="AMR448" s="201"/>
      <c r="AMS448" s="201"/>
      <c r="AMT448" s="201"/>
      <c r="AMU448" s="201"/>
      <c r="AMV448" s="201"/>
      <c r="AMW448" s="201"/>
      <c r="AMX448" s="201"/>
      <c r="AMY448" s="201"/>
      <c r="AMZ448" s="201"/>
      <c r="ANA448" s="201"/>
      <c r="ANB448" s="201"/>
      <c r="ANC448" s="201"/>
      <c r="AND448" s="201"/>
      <c r="ANE448" s="201"/>
      <c r="ANF448" s="201"/>
      <c r="ANG448" s="201"/>
      <c r="ANH448" s="201"/>
      <c r="ANI448" s="201"/>
      <c r="ANJ448" s="201"/>
      <c r="ANK448" s="201"/>
      <c r="ANL448" s="201"/>
      <c r="ANM448" s="201"/>
      <c r="ANN448" s="201"/>
      <c r="ANO448" s="201"/>
      <c r="ANP448" s="201"/>
      <c r="ANQ448" s="201"/>
      <c r="ANR448" s="201"/>
      <c r="ANS448" s="201"/>
      <c r="ANT448" s="201"/>
      <c r="ANU448" s="201"/>
      <c r="ANV448" s="201"/>
      <c r="ANW448" s="201"/>
      <c r="ANX448" s="201"/>
      <c r="ANY448" s="201"/>
      <c r="ANZ448" s="201"/>
      <c r="AOA448" s="201"/>
      <c r="AOB448" s="201"/>
      <c r="AOC448" s="201"/>
      <c r="AOD448" s="201"/>
      <c r="AOE448" s="201"/>
      <c r="AOF448" s="201"/>
      <c r="AOG448" s="201"/>
      <c r="AOH448" s="201"/>
      <c r="AOI448" s="201"/>
      <c r="AOJ448" s="201"/>
      <c r="AOK448" s="201"/>
      <c r="AOL448" s="201"/>
      <c r="AOM448" s="201"/>
      <c r="AON448" s="201"/>
      <c r="AOO448" s="201"/>
      <c r="AOP448" s="201"/>
      <c r="AOQ448" s="201"/>
      <c r="AOR448" s="201"/>
      <c r="AOS448" s="201"/>
      <c r="AOT448" s="201"/>
      <c r="AOU448" s="201"/>
      <c r="AOV448" s="201"/>
      <c r="AOW448" s="201"/>
      <c r="AOX448" s="201"/>
      <c r="AOY448" s="201"/>
      <c r="AOZ448" s="201"/>
      <c r="APA448" s="201"/>
      <c r="APB448" s="201"/>
      <c r="APC448" s="201"/>
      <c r="APD448" s="201"/>
      <c r="APE448" s="201"/>
      <c r="APF448" s="201"/>
      <c r="APG448" s="201"/>
      <c r="APH448" s="201"/>
      <c r="API448" s="201"/>
      <c r="APJ448" s="201"/>
      <c r="APK448" s="201"/>
      <c r="APL448" s="201"/>
      <c r="APM448" s="201"/>
      <c r="APN448" s="201"/>
      <c r="APO448" s="201"/>
      <c r="APP448" s="201"/>
      <c r="APQ448" s="201"/>
      <c r="APR448" s="201"/>
      <c r="APS448" s="201"/>
      <c r="APT448" s="201"/>
      <c r="APU448" s="201"/>
      <c r="APV448" s="201"/>
      <c r="APW448" s="201"/>
      <c r="APX448" s="201"/>
      <c r="APY448" s="201"/>
      <c r="APZ448" s="201"/>
      <c r="AQA448" s="201"/>
      <c r="AQB448" s="201"/>
      <c r="AQC448" s="201"/>
      <c r="AQD448" s="201"/>
      <c r="AQE448" s="201"/>
      <c r="AQF448" s="201"/>
      <c r="AQG448" s="201"/>
      <c r="AQH448" s="201"/>
      <c r="AQI448" s="201"/>
      <c r="AQJ448" s="201"/>
      <c r="AQK448" s="201"/>
      <c r="AQL448" s="201"/>
      <c r="AQM448" s="201"/>
      <c r="AQN448" s="201"/>
      <c r="AQO448" s="201"/>
      <c r="AQP448" s="201"/>
      <c r="AQQ448" s="201"/>
      <c r="AQR448" s="201"/>
      <c r="AQS448" s="201"/>
      <c r="AQT448" s="201"/>
      <c r="AQU448" s="201"/>
      <c r="AQV448" s="201"/>
      <c r="AQW448" s="201"/>
      <c r="AQX448" s="201"/>
      <c r="AQY448" s="201"/>
      <c r="AQZ448" s="201"/>
      <c r="ARA448" s="201"/>
      <c r="ARB448" s="201"/>
      <c r="ARC448" s="201"/>
      <c r="ARD448" s="201"/>
      <c r="ARE448" s="201"/>
      <c r="ARF448" s="201"/>
      <c r="ARG448" s="201"/>
      <c r="ARH448" s="201"/>
      <c r="ARI448" s="201"/>
      <c r="ARJ448" s="201"/>
      <c r="ARK448" s="201"/>
      <c r="ARL448" s="201"/>
      <c r="ARM448" s="201"/>
      <c r="ARN448" s="201"/>
      <c r="ARO448" s="201"/>
      <c r="ARP448" s="201"/>
      <c r="ARQ448" s="201"/>
      <c r="ARR448" s="201"/>
      <c r="ARS448" s="201"/>
      <c r="ART448" s="201"/>
      <c r="ARU448" s="201"/>
      <c r="ARV448" s="201"/>
      <c r="ARW448" s="201"/>
      <c r="ARX448" s="201"/>
      <c r="ARY448" s="201"/>
      <c r="ARZ448" s="201"/>
      <c r="ASA448" s="201"/>
      <c r="ASB448" s="201"/>
      <c r="ASC448" s="201"/>
      <c r="ASD448" s="201"/>
      <c r="ASE448" s="201"/>
      <c r="ASF448" s="201"/>
      <c r="ASG448" s="201"/>
      <c r="ASH448" s="201"/>
      <c r="ASI448" s="201"/>
      <c r="ASJ448" s="201"/>
      <c r="ASK448" s="201"/>
      <c r="ASL448" s="201"/>
      <c r="ASM448" s="201"/>
      <c r="ASN448" s="201"/>
      <c r="ASO448" s="201"/>
      <c r="ASP448" s="201"/>
      <c r="ASQ448" s="201"/>
      <c r="ASR448" s="201"/>
      <c r="ASS448" s="201"/>
      <c r="AST448" s="201"/>
      <c r="ASU448" s="201"/>
      <c r="ASV448" s="201"/>
      <c r="ASW448" s="201"/>
      <c r="ASX448" s="201"/>
      <c r="ASY448" s="201"/>
      <c r="ASZ448" s="201"/>
      <c r="ATA448" s="201"/>
      <c r="ATB448" s="201"/>
      <c r="ATC448" s="201"/>
      <c r="ATD448" s="201"/>
      <c r="ATE448" s="201"/>
      <c r="ATF448" s="201"/>
      <c r="ATG448" s="201"/>
      <c r="ATH448" s="201"/>
      <c r="ATI448" s="201"/>
      <c r="ATJ448" s="201"/>
      <c r="ATK448" s="201"/>
      <c r="ATL448" s="201"/>
      <c r="ATM448" s="201"/>
      <c r="ATN448" s="201"/>
      <c r="ATO448" s="201"/>
      <c r="ATP448" s="201"/>
      <c r="ATQ448" s="201"/>
      <c r="ATR448" s="201"/>
      <c r="ATS448" s="201"/>
      <c r="ATT448" s="201"/>
      <c r="ATU448" s="201"/>
      <c r="ATV448" s="201"/>
      <c r="ATW448" s="201"/>
      <c r="ATX448" s="201"/>
      <c r="ATY448" s="201"/>
      <c r="ATZ448" s="201"/>
      <c r="AUA448" s="201"/>
      <c r="AUB448" s="201"/>
      <c r="AUC448" s="201"/>
      <c r="AUD448" s="201"/>
      <c r="AUE448" s="201"/>
      <c r="AUF448" s="201"/>
      <c r="AUG448" s="201"/>
      <c r="AUH448" s="201"/>
      <c r="AUI448" s="201"/>
      <c r="AUJ448" s="201"/>
      <c r="AUK448" s="201"/>
      <c r="AUL448" s="201"/>
      <c r="AUM448" s="201"/>
      <c r="AUN448" s="201"/>
      <c r="AUO448" s="201"/>
      <c r="AUP448" s="201"/>
      <c r="AUQ448" s="201"/>
      <c r="AUR448" s="201"/>
      <c r="AUS448" s="201"/>
      <c r="AUT448" s="201"/>
      <c r="AUU448" s="201"/>
      <c r="AUV448" s="201"/>
      <c r="AUW448" s="201"/>
      <c r="AUX448" s="201"/>
      <c r="AUY448" s="201"/>
      <c r="AUZ448" s="201"/>
      <c r="AVA448" s="201"/>
      <c r="AVB448" s="201"/>
      <c r="AVC448" s="201"/>
      <c r="AVD448" s="201"/>
      <c r="AVE448" s="201"/>
      <c r="AVF448" s="201"/>
      <c r="AVG448" s="201"/>
      <c r="AVH448" s="201"/>
      <c r="AVI448" s="201"/>
      <c r="AVJ448" s="201"/>
      <c r="AVK448" s="201"/>
      <c r="AVL448" s="201"/>
      <c r="AVM448" s="201"/>
      <c r="AVN448" s="201"/>
      <c r="AVO448" s="201"/>
      <c r="AVP448" s="201"/>
      <c r="AVQ448" s="201"/>
      <c r="AVR448" s="201"/>
      <c r="AVS448" s="201"/>
      <c r="AVT448" s="201"/>
      <c r="AVU448" s="201"/>
      <c r="AVV448" s="201"/>
      <c r="AVW448" s="201"/>
      <c r="AVX448" s="201"/>
      <c r="AVY448" s="201"/>
      <c r="AVZ448" s="201"/>
      <c r="AWA448" s="201"/>
      <c r="AWB448" s="201"/>
      <c r="AWC448" s="201"/>
      <c r="AWD448" s="201"/>
      <c r="AWE448" s="201"/>
      <c r="AWF448" s="201"/>
      <c r="AWG448" s="201"/>
      <c r="AWH448" s="201"/>
      <c r="AWI448" s="201"/>
      <c r="AWJ448" s="201"/>
      <c r="AWK448" s="201"/>
      <c r="AWL448" s="201"/>
      <c r="AWM448" s="201"/>
      <c r="AWN448" s="201"/>
      <c r="AWO448" s="201"/>
      <c r="AWP448" s="201"/>
      <c r="AWQ448" s="201"/>
      <c r="AWR448" s="201"/>
      <c r="AWS448" s="201"/>
      <c r="AWT448" s="201"/>
      <c r="AWU448" s="201"/>
      <c r="AWV448" s="201"/>
      <c r="AWW448" s="201"/>
      <c r="AWX448" s="201"/>
      <c r="AWY448" s="201"/>
      <c r="AWZ448" s="201"/>
      <c r="AXA448" s="201"/>
      <c r="AXB448" s="201"/>
      <c r="AXC448" s="201"/>
      <c r="AXD448" s="201"/>
      <c r="AXE448" s="201"/>
      <c r="AXF448" s="201"/>
      <c r="AXG448" s="201"/>
      <c r="AXH448" s="201"/>
      <c r="AXI448" s="201"/>
      <c r="AXJ448" s="201"/>
      <c r="AXK448" s="201"/>
      <c r="AXL448" s="201"/>
      <c r="AXM448" s="201"/>
      <c r="AXN448" s="201"/>
      <c r="AXO448" s="201"/>
      <c r="AXP448" s="201"/>
      <c r="AXQ448" s="201"/>
      <c r="AXR448" s="201"/>
      <c r="AXS448" s="201"/>
      <c r="AXT448" s="201"/>
      <c r="AXU448" s="201"/>
      <c r="AXV448" s="201"/>
      <c r="AXW448" s="201"/>
      <c r="AXX448" s="201"/>
      <c r="AXY448" s="201"/>
      <c r="AXZ448" s="201"/>
      <c r="AYA448" s="201"/>
      <c r="AYB448" s="201"/>
      <c r="AYC448" s="201"/>
      <c r="AYD448" s="201"/>
      <c r="AYE448" s="201"/>
      <c r="AYF448" s="201"/>
      <c r="AYG448" s="201"/>
      <c r="AYH448" s="201"/>
      <c r="AYI448" s="201"/>
      <c r="AYJ448" s="201"/>
      <c r="AYK448" s="201"/>
      <c r="AYL448" s="201"/>
      <c r="AYM448" s="201"/>
      <c r="AYN448" s="201"/>
      <c r="AYO448" s="201"/>
      <c r="AYP448" s="201"/>
      <c r="AYQ448" s="201"/>
      <c r="AYR448" s="201"/>
      <c r="AYS448" s="201"/>
      <c r="AYT448" s="201"/>
      <c r="AYU448" s="201"/>
      <c r="AYV448" s="201"/>
      <c r="AYW448" s="201"/>
      <c r="AYX448" s="201"/>
      <c r="AYY448" s="201"/>
      <c r="AYZ448" s="201"/>
      <c r="AZA448" s="201"/>
      <c r="AZB448" s="201"/>
      <c r="AZC448" s="201"/>
      <c r="AZD448" s="201"/>
      <c r="AZE448" s="201"/>
      <c r="AZF448" s="201"/>
      <c r="AZG448" s="201"/>
      <c r="AZH448" s="201"/>
      <c r="AZI448" s="201"/>
      <c r="AZJ448" s="201"/>
      <c r="AZK448" s="201"/>
      <c r="AZL448" s="201"/>
      <c r="AZM448" s="201"/>
      <c r="AZN448" s="201"/>
      <c r="AZO448" s="201"/>
      <c r="AZP448" s="201"/>
      <c r="AZQ448" s="201"/>
      <c r="AZR448" s="201"/>
      <c r="AZS448" s="201"/>
      <c r="AZT448" s="201"/>
      <c r="AZU448" s="201"/>
      <c r="AZV448" s="201"/>
      <c r="AZW448" s="201"/>
      <c r="AZX448" s="201"/>
      <c r="AZY448" s="201"/>
      <c r="AZZ448" s="201"/>
      <c r="BAA448" s="201"/>
      <c r="BAB448" s="201"/>
      <c r="BAC448" s="201"/>
      <c r="BAD448" s="201"/>
      <c r="BAE448" s="201"/>
      <c r="BAF448" s="201"/>
      <c r="BAG448" s="201"/>
      <c r="BAH448" s="201"/>
      <c r="BAI448" s="201"/>
      <c r="BAJ448" s="201"/>
      <c r="BAK448" s="201"/>
      <c r="BAL448" s="201"/>
      <c r="BAM448" s="201"/>
      <c r="BAN448" s="201"/>
      <c r="BAO448" s="201"/>
      <c r="BAP448" s="201"/>
      <c r="BAQ448" s="201"/>
      <c r="BAR448" s="201"/>
      <c r="BAS448" s="201"/>
      <c r="BAT448" s="201"/>
      <c r="BAU448" s="201"/>
      <c r="BAV448" s="201"/>
      <c r="BAW448" s="201"/>
      <c r="BAX448" s="201"/>
      <c r="BAY448" s="201"/>
      <c r="BAZ448" s="201"/>
      <c r="BBA448" s="201"/>
      <c r="BBB448" s="201"/>
      <c r="BBC448" s="201"/>
      <c r="BBD448" s="201"/>
      <c r="BBE448" s="201"/>
      <c r="BBF448" s="201"/>
      <c r="BBG448" s="201"/>
      <c r="BBH448" s="201"/>
      <c r="BBI448" s="201"/>
      <c r="BBJ448" s="201"/>
      <c r="BBK448" s="201"/>
      <c r="BBL448" s="201"/>
      <c r="BBM448" s="201"/>
      <c r="BBN448" s="201"/>
      <c r="BBO448" s="201"/>
      <c r="BBP448" s="201"/>
      <c r="BBQ448" s="201"/>
      <c r="BBR448" s="201"/>
      <c r="BBS448" s="201"/>
      <c r="BBT448" s="201"/>
      <c r="BBU448" s="201"/>
      <c r="BBV448" s="201"/>
      <c r="BBW448" s="201"/>
      <c r="BBX448" s="201"/>
      <c r="BBY448" s="201"/>
      <c r="BBZ448" s="201"/>
      <c r="BCA448" s="201"/>
      <c r="BCB448" s="201"/>
      <c r="BCC448" s="201"/>
      <c r="BCD448" s="201"/>
      <c r="BCE448" s="201"/>
      <c r="BCF448" s="201"/>
      <c r="BCG448" s="201"/>
      <c r="BCH448" s="201"/>
      <c r="BCI448" s="201"/>
      <c r="BCJ448" s="201"/>
      <c r="BCK448" s="201"/>
      <c r="BCL448" s="201"/>
      <c r="BCM448" s="201"/>
      <c r="BCN448" s="201"/>
      <c r="BCO448" s="201"/>
      <c r="BCP448" s="201"/>
      <c r="BCQ448" s="201"/>
      <c r="BCR448" s="201"/>
      <c r="BCS448" s="201"/>
      <c r="BCT448" s="201"/>
      <c r="BCU448" s="201"/>
      <c r="BCV448" s="201"/>
      <c r="BCW448" s="201"/>
      <c r="BCX448" s="201"/>
      <c r="BCY448" s="201"/>
      <c r="BCZ448" s="201"/>
      <c r="BDA448" s="201"/>
      <c r="BDB448" s="201"/>
      <c r="BDC448" s="201"/>
      <c r="BDD448" s="201"/>
      <c r="BDE448" s="201"/>
      <c r="BDF448" s="201"/>
      <c r="BDG448" s="201"/>
      <c r="BDH448" s="201"/>
      <c r="BDI448" s="201"/>
      <c r="BDJ448" s="201"/>
      <c r="BDK448" s="201"/>
      <c r="BDL448" s="201"/>
      <c r="BDM448" s="201"/>
      <c r="BDN448" s="201"/>
      <c r="BDO448" s="201"/>
      <c r="BDP448" s="201"/>
      <c r="BDQ448" s="201"/>
      <c r="BDR448" s="201"/>
      <c r="BDS448" s="201"/>
      <c r="BDT448" s="201"/>
      <c r="BDU448" s="201"/>
      <c r="BDV448" s="201"/>
      <c r="BDW448" s="201"/>
      <c r="BDX448" s="201"/>
      <c r="BDY448" s="201"/>
      <c r="BDZ448" s="201"/>
      <c r="BEA448" s="201"/>
      <c r="BEB448" s="201"/>
      <c r="BEC448" s="201"/>
      <c r="BED448" s="201"/>
      <c r="BEE448" s="201"/>
      <c r="BEF448" s="201"/>
      <c r="BEG448" s="201"/>
      <c r="BEH448" s="201"/>
      <c r="BEI448" s="201"/>
      <c r="BEJ448" s="201"/>
      <c r="BEK448" s="201"/>
    </row>
    <row r="449" spans="1:5061" s="142" customFormat="1" ht="14.45" hidden="1" customHeight="1" x14ac:dyDescent="0.25">
      <c r="A449" s="99" t="s">
        <v>455</v>
      </c>
      <c r="B449" s="94" t="s">
        <v>1</v>
      </c>
      <c r="C449" s="91" t="s">
        <v>75</v>
      </c>
      <c r="D449" s="91" t="s">
        <v>32</v>
      </c>
      <c r="E449" s="241">
        <v>3516</v>
      </c>
      <c r="F449" s="231">
        <v>3.02</v>
      </c>
      <c r="G449" s="92">
        <f>Tabla1[[#This Row],[Precio U. Costo]]*1.05</f>
        <v>3.1710000000000003</v>
      </c>
      <c r="H449" s="92">
        <f>Tabla1[[#This Row],[Precio U. Costo]]*1.08</f>
        <v>3.2616000000000001</v>
      </c>
      <c r="I449" s="92">
        <f>Tabla1[[#This Row],[Precio U. Costo]]*1.1</f>
        <v>3.3220000000000005</v>
      </c>
      <c r="J449" s="92">
        <f>Tabla1[[#This Row],[Precio U. Costo]]*1.15</f>
        <v>3.4729999999999999</v>
      </c>
      <c r="K449" s="92">
        <f>Tabla1[[#This Row],[Precio U. Costo]]*1.2</f>
        <v>3.6239999999999997</v>
      </c>
      <c r="L449" s="92">
        <f>Tabla1[[#This Row],[Precio U. Costo]]*1.25</f>
        <v>3.7749999999999999</v>
      </c>
      <c r="M449" s="92">
        <f>Tabla1[[#This Row],[Precio U. Costo]]*1.3</f>
        <v>3.9260000000000002</v>
      </c>
      <c r="N449" s="92">
        <f>Tabla1[[#This Row],[Precio U. Costo]]*1.35</f>
        <v>4.077</v>
      </c>
      <c r="O449" s="92">
        <f>Tabla1[[#This Row],[Precio U. Costo]]*1.4</f>
        <v>4.2279999999999998</v>
      </c>
      <c r="P449" s="92">
        <f>Tabla1[[#This Row],[Precio U. Costo]]*1.45</f>
        <v>4.3789999999999996</v>
      </c>
      <c r="Q449" s="92">
        <f>Tabla1[[#This Row],[Precio U. Costo]]*1.5</f>
        <v>4.53</v>
      </c>
      <c r="R449" s="100" t="e">
        <f>VLOOKUP(Tabla1[[#This Row],[Item]],Tabla13[],6,)</f>
        <v>#N/A</v>
      </c>
      <c r="S449" s="93" t="e">
        <f>Tabla1[[#This Row],[Cantidad en Existencia registradas]]-Tabla1[[#This Row],[Cantidad vendida
dd/mm/aaaa]]</f>
        <v>#N/A</v>
      </c>
      <c r="T449" s="93" t="e">
        <f>Tabla1[[#This Row],[Cantidad vendida
dd/mm/aaaa]]+#REF!</f>
        <v>#N/A</v>
      </c>
      <c r="U449" s="93" t="e">
        <f>Tabla1[[#This Row],[Existencia
dd/mm/aaaa2]]+#REF!</f>
        <v>#N/A</v>
      </c>
      <c r="V449" s="202"/>
      <c r="W449" s="202"/>
      <c r="X449" s="202"/>
      <c r="Y449" s="202"/>
      <c r="Z449" s="202"/>
      <c r="AA449" s="202"/>
      <c r="AB449" s="202"/>
      <c r="AC449" s="202"/>
      <c r="AD449" s="202"/>
      <c r="AE449" s="202"/>
      <c r="AF449" s="202"/>
      <c r="AG449" s="202"/>
      <c r="AH449" s="202"/>
      <c r="AI449" s="202"/>
      <c r="AJ449" s="202"/>
      <c r="AK449" s="202"/>
      <c r="AL449" s="202"/>
      <c r="AM449" s="202"/>
      <c r="AN449" s="202"/>
      <c r="AO449" s="202"/>
      <c r="AP449" s="202"/>
      <c r="AQ449" s="202"/>
      <c r="AR449" s="202"/>
      <c r="AS449" s="202"/>
      <c r="AT449" s="202"/>
      <c r="AU449" s="202"/>
      <c r="AV449" s="202"/>
      <c r="AW449" s="202"/>
      <c r="AX449" s="202"/>
      <c r="AY449" s="202"/>
      <c r="AZ449" s="202"/>
      <c r="BA449" s="202"/>
      <c r="BB449" s="202"/>
      <c r="BC449" s="202"/>
      <c r="BD449" s="202"/>
      <c r="BE449" s="202"/>
      <c r="BF449" s="202"/>
      <c r="BG449" s="202"/>
      <c r="BH449" s="202"/>
      <c r="BI449" s="202"/>
      <c r="BJ449" s="202"/>
      <c r="BK449" s="202"/>
      <c r="BL449" s="202"/>
      <c r="BM449" s="202"/>
      <c r="BN449" s="202"/>
      <c r="BO449" s="202"/>
      <c r="BP449" s="202"/>
      <c r="BQ449" s="202"/>
      <c r="BR449" s="202"/>
      <c r="BS449" s="202"/>
      <c r="BT449" s="202"/>
      <c r="BU449" s="202"/>
      <c r="BV449" s="202"/>
      <c r="BW449" s="202"/>
      <c r="BX449" s="202"/>
      <c r="BY449" s="202"/>
      <c r="BZ449" s="202"/>
      <c r="CA449" s="202"/>
      <c r="CB449" s="202"/>
      <c r="CC449" s="202"/>
      <c r="CD449" s="202"/>
      <c r="CE449" s="202"/>
      <c r="CF449" s="202"/>
      <c r="CG449" s="202"/>
      <c r="CH449" s="202"/>
      <c r="CI449" s="202"/>
      <c r="CJ449" s="202"/>
      <c r="CK449" s="202"/>
      <c r="CL449" s="202"/>
      <c r="CM449" s="202"/>
      <c r="CN449" s="202"/>
      <c r="CO449" s="202"/>
      <c r="CP449" s="202"/>
      <c r="CQ449" s="202"/>
      <c r="CR449" s="202"/>
      <c r="CS449" s="202"/>
      <c r="CT449" s="202"/>
      <c r="CU449" s="202"/>
      <c r="CV449" s="202"/>
      <c r="CW449" s="202"/>
      <c r="CX449" s="202"/>
      <c r="CY449" s="202"/>
      <c r="CZ449" s="202"/>
      <c r="DA449" s="202"/>
      <c r="DB449" s="202"/>
      <c r="DC449" s="202"/>
      <c r="DD449" s="202"/>
      <c r="DE449" s="202"/>
      <c r="DF449" s="202"/>
      <c r="DG449" s="202"/>
      <c r="DH449" s="202"/>
      <c r="DI449" s="202"/>
      <c r="DJ449" s="202"/>
      <c r="DK449" s="202"/>
      <c r="DL449" s="202"/>
      <c r="DM449" s="202"/>
      <c r="DN449" s="202"/>
      <c r="DO449" s="202"/>
      <c r="DP449" s="202"/>
      <c r="DQ449" s="202"/>
      <c r="DR449" s="202"/>
      <c r="DS449" s="202"/>
      <c r="DT449" s="202"/>
      <c r="DU449" s="202"/>
      <c r="DV449" s="202"/>
      <c r="DW449" s="202"/>
      <c r="DX449" s="202"/>
      <c r="DY449" s="202"/>
      <c r="DZ449" s="202"/>
      <c r="EA449" s="202"/>
      <c r="EB449" s="202"/>
      <c r="EC449" s="202"/>
      <c r="ED449" s="202"/>
      <c r="EE449" s="202"/>
      <c r="EF449" s="202"/>
      <c r="EG449" s="202"/>
      <c r="EH449" s="202"/>
      <c r="EI449" s="202"/>
      <c r="EJ449" s="202"/>
      <c r="EK449" s="202"/>
      <c r="EL449" s="202"/>
      <c r="EM449" s="202"/>
      <c r="EN449" s="202"/>
      <c r="EO449" s="202"/>
      <c r="EP449" s="202"/>
      <c r="EQ449" s="202"/>
      <c r="ER449" s="202"/>
      <c r="ES449" s="202"/>
      <c r="ET449" s="202"/>
      <c r="EU449" s="202"/>
      <c r="EV449" s="202"/>
      <c r="EW449" s="202"/>
      <c r="EX449" s="202"/>
      <c r="EY449" s="202"/>
      <c r="EZ449" s="202"/>
      <c r="FA449" s="202"/>
      <c r="FB449" s="202"/>
      <c r="FC449" s="202"/>
      <c r="FD449" s="202"/>
      <c r="FE449" s="202"/>
      <c r="FF449" s="202"/>
      <c r="FG449" s="202"/>
      <c r="FH449" s="202"/>
      <c r="FI449" s="202"/>
      <c r="FJ449" s="202"/>
      <c r="FK449" s="202"/>
      <c r="FL449" s="202"/>
      <c r="FM449" s="202"/>
      <c r="FN449" s="202"/>
      <c r="FO449" s="202"/>
      <c r="FP449" s="202"/>
      <c r="FQ449" s="202"/>
      <c r="FR449" s="202"/>
      <c r="FS449" s="202"/>
      <c r="FT449" s="202"/>
      <c r="FU449" s="202"/>
      <c r="FV449" s="202"/>
      <c r="FW449" s="202"/>
      <c r="FX449" s="202"/>
      <c r="FY449" s="202"/>
      <c r="FZ449" s="202"/>
      <c r="GA449" s="202"/>
      <c r="GB449" s="202"/>
      <c r="GC449" s="202"/>
      <c r="GD449" s="202"/>
      <c r="GE449" s="202"/>
      <c r="GF449" s="202"/>
      <c r="GG449" s="202"/>
      <c r="GH449" s="202"/>
      <c r="GI449" s="202"/>
      <c r="GJ449" s="202"/>
      <c r="GK449" s="202"/>
      <c r="GL449" s="202"/>
      <c r="GM449" s="202"/>
      <c r="GN449" s="202"/>
      <c r="GO449" s="202"/>
      <c r="GP449" s="202"/>
      <c r="GQ449" s="202"/>
      <c r="GR449" s="202"/>
      <c r="GS449" s="202"/>
      <c r="GT449" s="202"/>
      <c r="GU449" s="202"/>
      <c r="GV449" s="202"/>
      <c r="GW449" s="202"/>
      <c r="GX449" s="202"/>
      <c r="GY449" s="202"/>
      <c r="GZ449" s="202"/>
      <c r="HA449" s="202"/>
      <c r="HB449" s="202"/>
      <c r="HC449" s="202"/>
      <c r="HD449" s="202"/>
      <c r="HE449" s="202"/>
      <c r="HF449" s="202"/>
      <c r="HG449" s="202"/>
      <c r="HH449" s="202"/>
      <c r="HI449" s="202"/>
      <c r="HJ449" s="202"/>
      <c r="HK449" s="202"/>
      <c r="HL449" s="202"/>
      <c r="HM449" s="202"/>
      <c r="HN449" s="202"/>
      <c r="HO449" s="202"/>
      <c r="HP449" s="202"/>
      <c r="HQ449" s="202"/>
      <c r="HR449" s="202"/>
      <c r="HS449" s="202"/>
      <c r="HT449" s="202"/>
      <c r="HU449" s="202"/>
      <c r="HV449" s="202"/>
      <c r="HW449" s="202"/>
      <c r="HX449" s="202"/>
      <c r="HY449" s="202"/>
      <c r="HZ449" s="202"/>
      <c r="IA449" s="202"/>
      <c r="IB449" s="202"/>
      <c r="IC449" s="202"/>
      <c r="ID449" s="202"/>
      <c r="IE449" s="202"/>
      <c r="IF449" s="202"/>
      <c r="IG449" s="202"/>
      <c r="IH449" s="202"/>
      <c r="II449" s="202"/>
      <c r="IJ449" s="202"/>
      <c r="IK449" s="202"/>
      <c r="IL449" s="202"/>
      <c r="IM449" s="202"/>
      <c r="IN449" s="202"/>
      <c r="IO449" s="202"/>
      <c r="IP449" s="202"/>
      <c r="IQ449" s="202"/>
      <c r="IR449" s="202"/>
      <c r="IS449" s="202"/>
      <c r="IT449" s="202"/>
      <c r="IU449" s="202"/>
      <c r="IV449" s="202"/>
      <c r="IW449" s="202"/>
      <c r="IX449" s="202"/>
      <c r="IY449" s="202"/>
      <c r="IZ449" s="202"/>
      <c r="JA449" s="202"/>
      <c r="JB449" s="202"/>
      <c r="JC449" s="202"/>
      <c r="JD449" s="202"/>
      <c r="JE449" s="202"/>
      <c r="JF449" s="202"/>
      <c r="JG449" s="202"/>
      <c r="JH449" s="202"/>
      <c r="JI449" s="202"/>
      <c r="JJ449" s="202"/>
      <c r="JK449" s="202"/>
      <c r="JL449" s="202"/>
      <c r="JM449" s="202"/>
      <c r="JN449" s="202"/>
      <c r="JO449" s="202"/>
      <c r="JP449" s="202"/>
      <c r="JQ449" s="202"/>
      <c r="JR449" s="202"/>
      <c r="JS449" s="202"/>
      <c r="JT449" s="202"/>
      <c r="JU449" s="202"/>
      <c r="JV449" s="202"/>
      <c r="JW449" s="202"/>
      <c r="JX449" s="202"/>
      <c r="JY449" s="202"/>
      <c r="JZ449" s="202"/>
      <c r="KA449" s="202"/>
      <c r="KB449" s="202"/>
      <c r="KC449" s="202"/>
      <c r="KD449" s="202"/>
      <c r="KE449" s="202"/>
      <c r="KF449" s="202"/>
      <c r="KG449" s="202"/>
      <c r="KH449" s="202"/>
      <c r="KI449" s="202"/>
      <c r="KJ449" s="202"/>
      <c r="KK449" s="202"/>
      <c r="KL449" s="202"/>
      <c r="KM449" s="202"/>
      <c r="KN449" s="202"/>
      <c r="KO449" s="202"/>
      <c r="KP449" s="202"/>
      <c r="KQ449" s="202"/>
      <c r="KR449" s="202"/>
      <c r="KS449" s="202"/>
      <c r="KT449" s="202"/>
      <c r="KU449" s="202"/>
      <c r="KV449" s="202"/>
      <c r="KW449" s="202"/>
      <c r="KX449" s="202"/>
      <c r="KY449" s="202"/>
      <c r="KZ449" s="202"/>
      <c r="LA449" s="202"/>
      <c r="LB449" s="202"/>
      <c r="LC449" s="202"/>
      <c r="LD449" s="202"/>
      <c r="LE449" s="202"/>
      <c r="LF449" s="202"/>
      <c r="LG449" s="202"/>
      <c r="LH449" s="202"/>
      <c r="LI449" s="202"/>
      <c r="LJ449" s="202"/>
      <c r="LK449" s="202"/>
      <c r="LL449" s="202"/>
      <c r="LM449" s="202"/>
      <c r="LN449" s="202"/>
      <c r="LO449" s="202"/>
      <c r="LP449" s="202"/>
      <c r="LQ449" s="202"/>
      <c r="LR449" s="202"/>
      <c r="LS449" s="202"/>
      <c r="LT449" s="202"/>
      <c r="LU449" s="202"/>
      <c r="LV449" s="202"/>
      <c r="LW449" s="202"/>
      <c r="LX449" s="202"/>
      <c r="LY449" s="202"/>
      <c r="LZ449" s="202"/>
      <c r="MA449" s="202"/>
      <c r="MB449" s="202"/>
      <c r="MC449" s="202"/>
      <c r="MD449" s="202"/>
      <c r="ME449" s="202"/>
      <c r="MF449" s="202"/>
      <c r="MG449" s="202"/>
      <c r="MH449" s="202"/>
      <c r="MI449" s="202"/>
      <c r="MJ449" s="202"/>
      <c r="MK449" s="202"/>
      <c r="ML449" s="202"/>
      <c r="MM449" s="202"/>
      <c r="MN449" s="202"/>
      <c r="MO449" s="202"/>
      <c r="MP449" s="202"/>
      <c r="MQ449" s="202"/>
      <c r="MR449" s="202"/>
      <c r="MS449" s="202"/>
      <c r="MT449" s="202"/>
      <c r="MU449" s="202"/>
      <c r="MV449" s="202"/>
      <c r="MW449" s="202"/>
      <c r="MX449" s="202"/>
      <c r="MY449" s="202"/>
      <c r="MZ449" s="202"/>
      <c r="NA449" s="202"/>
      <c r="NB449" s="202"/>
      <c r="NC449" s="202"/>
      <c r="ND449" s="202"/>
      <c r="NE449" s="202"/>
      <c r="NF449" s="202"/>
      <c r="NG449" s="202"/>
      <c r="NH449" s="202"/>
      <c r="NI449" s="202"/>
      <c r="NJ449" s="202"/>
      <c r="NK449" s="202"/>
      <c r="NL449" s="202"/>
      <c r="NM449" s="202"/>
      <c r="NN449" s="202"/>
      <c r="NO449" s="202"/>
      <c r="NP449" s="202"/>
      <c r="NQ449" s="202"/>
      <c r="NR449" s="202"/>
      <c r="NS449" s="202"/>
      <c r="NT449" s="202"/>
      <c r="NU449" s="202"/>
      <c r="NV449" s="202"/>
      <c r="NW449" s="202"/>
      <c r="NX449" s="202"/>
      <c r="NY449" s="202"/>
      <c r="NZ449" s="202"/>
      <c r="OA449" s="202"/>
      <c r="OB449" s="202"/>
      <c r="OC449" s="202"/>
      <c r="OD449" s="202"/>
      <c r="OE449" s="202"/>
      <c r="OF449" s="202"/>
      <c r="OG449" s="202"/>
      <c r="OH449" s="202"/>
      <c r="OI449" s="202"/>
      <c r="OJ449" s="202"/>
      <c r="OK449" s="202"/>
      <c r="OL449" s="202"/>
      <c r="OM449" s="202"/>
      <c r="ON449" s="202"/>
      <c r="OO449" s="202"/>
      <c r="OP449" s="202"/>
      <c r="OQ449" s="202"/>
      <c r="OR449" s="202"/>
      <c r="OS449" s="202"/>
      <c r="OT449" s="202"/>
      <c r="OU449" s="202"/>
      <c r="OV449" s="202"/>
      <c r="OW449" s="202"/>
      <c r="OX449" s="202"/>
      <c r="OY449" s="202"/>
      <c r="OZ449" s="202"/>
      <c r="PA449" s="202"/>
      <c r="PB449" s="202"/>
      <c r="PC449" s="202"/>
      <c r="PD449" s="202"/>
      <c r="PE449" s="202"/>
      <c r="PF449" s="202"/>
      <c r="PG449" s="202"/>
      <c r="PH449" s="202"/>
      <c r="PI449" s="202"/>
      <c r="PJ449" s="202"/>
      <c r="PK449" s="202"/>
      <c r="PL449" s="202"/>
      <c r="PM449" s="202"/>
      <c r="PN449" s="202"/>
      <c r="PO449" s="202"/>
      <c r="PP449" s="202"/>
      <c r="PQ449" s="202"/>
      <c r="PR449" s="202"/>
      <c r="PS449" s="202"/>
      <c r="PT449" s="202"/>
      <c r="PU449" s="202"/>
      <c r="PV449" s="202"/>
      <c r="PW449" s="202"/>
      <c r="PX449" s="202"/>
      <c r="PY449" s="202"/>
      <c r="PZ449" s="202"/>
      <c r="QA449" s="202"/>
      <c r="QB449" s="202"/>
      <c r="QC449" s="202"/>
      <c r="QD449" s="202"/>
      <c r="QE449" s="202"/>
      <c r="QF449" s="202"/>
      <c r="QG449" s="202"/>
      <c r="QH449" s="202"/>
      <c r="QI449" s="202"/>
      <c r="QJ449" s="202"/>
      <c r="QK449" s="202"/>
      <c r="QL449" s="202"/>
      <c r="QM449" s="202"/>
      <c r="QN449" s="202"/>
      <c r="QO449" s="202"/>
      <c r="QP449" s="202"/>
      <c r="QQ449" s="202"/>
      <c r="QR449" s="202"/>
      <c r="QS449" s="202"/>
      <c r="QT449" s="202"/>
      <c r="QU449" s="202"/>
      <c r="QV449" s="202"/>
      <c r="QW449" s="202"/>
      <c r="QX449" s="202"/>
      <c r="QY449" s="202"/>
      <c r="QZ449" s="202"/>
      <c r="RA449" s="202"/>
      <c r="RB449" s="202"/>
      <c r="RC449" s="202"/>
      <c r="RD449" s="202"/>
      <c r="RE449" s="202"/>
      <c r="RF449" s="202"/>
      <c r="RG449" s="202"/>
      <c r="RH449" s="202"/>
      <c r="RI449" s="202"/>
      <c r="RJ449" s="202"/>
      <c r="RK449" s="202"/>
      <c r="RL449" s="202"/>
      <c r="RM449" s="202"/>
      <c r="RN449" s="202"/>
      <c r="RO449" s="202"/>
      <c r="RP449" s="202"/>
      <c r="RQ449" s="202"/>
      <c r="RR449" s="202"/>
      <c r="RS449" s="202"/>
      <c r="RT449" s="202"/>
      <c r="RU449" s="202"/>
      <c r="RV449" s="202"/>
      <c r="RW449" s="202"/>
      <c r="RX449" s="202"/>
      <c r="RY449" s="202"/>
      <c r="RZ449" s="202"/>
      <c r="SA449" s="202"/>
      <c r="SB449" s="202"/>
      <c r="SC449" s="202"/>
      <c r="SD449" s="202"/>
      <c r="SE449" s="202"/>
      <c r="SF449" s="202"/>
      <c r="SG449" s="202"/>
      <c r="SH449" s="202"/>
      <c r="SI449" s="202"/>
      <c r="SJ449" s="202"/>
      <c r="SK449" s="202"/>
      <c r="SL449" s="202"/>
      <c r="SM449" s="202"/>
      <c r="SN449" s="202"/>
      <c r="SO449" s="202"/>
      <c r="SP449" s="202"/>
      <c r="SQ449" s="202"/>
      <c r="SR449" s="202"/>
      <c r="SS449" s="202"/>
      <c r="ST449" s="202"/>
      <c r="SU449" s="202"/>
      <c r="SV449" s="202"/>
      <c r="SW449" s="202"/>
      <c r="SX449" s="202"/>
      <c r="SY449" s="202"/>
      <c r="SZ449" s="202"/>
      <c r="TA449" s="202"/>
      <c r="TB449" s="202"/>
      <c r="TC449" s="202"/>
      <c r="TD449" s="202"/>
      <c r="TE449" s="202"/>
      <c r="TF449" s="202"/>
      <c r="TG449" s="202"/>
      <c r="TH449" s="202"/>
      <c r="TI449" s="202"/>
      <c r="TJ449" s="202"/>
      <c r="TK449" s="202"/>
      <c r="TL449" s="202"/>
      <c r="TM449" s="202"/>
      <c r="TN449" s="202"/>
      <c r="TO449" s="202"/>
      <c r="TP449" s="202"/>
      <c r="TQ449" s="202"/>
      <c r="TR449" s="202"/>
      <c r="TS449" s="202"/>
      <c r="TT449" s="202"/>
      <c r="TU449" s="202"/>
      <c r="TV449" s="202"/>
      <c r="TW449" s="202"/>
      <c r="TX449" s="202"/>
      <c r="TY449" s="202"/>
      <c r="TZ449" s="202"/>
      <c r="UA449" s="202"/>
      <c r="UB449" s="202"/>
      <c r="UC449" s="202"/>
      <c r="UD449" s="202"/>
      <c r="UE449" s="202"/>
      <c r="UF449" s="202"/>
      <c r="UG449" s="202"/>
      <c r="UH449" s="202"/>
      <c r="UI449" s="202"/>
      <c r="UJ449" s="202"/>
      <c r="UK449" s="202"/>
      <c r="UL449" s="202"/>
      <c r="UM449" s="202"/>
      <c r="UN449" s="202"/>
      <c r="UO449" s="202"/>
      <c r="UP449" s="202"/>
      <c r="UQ449" s="202"/>
      <c r="UR449" s="202"/>
      <c r="US449" s="202"/>
      <c r="UT449" s="202"/>
      <c r="UU449" s="202"/>
      <c r="UV449" s="202"/>
      <c r="UW449" s="202"/>
      <c r="UX449" s="202"/>
      <c r="UY449" s="202"/>
      <c r="UZ449" s="202"/>
      <c r="VA449" s="202"/>
      <c r="VB449" s="202"/>
      <c r="VC449" s="202"/>
      <c r="VD449" s="202"/>
      <c r="VE449" s="202"/>
      <c r="VF449" s="202"/>
      <c r="VG449" s="202"/>
      <c r="VH449" s="202"/>
      <c r="VI449" s="202"/>
      <c r="VJ449" s="202"/>
      <c r="VK449" s="202"/>
      <c r="VL449" s="202"/>
      <c r="VM449" s="202"/>
      <c r="VN449" s="202"/>
      <c r="VO449" s="202"/>
      <c r="VP449" s="202"/>
      <c r="VQ449" s="202"/>
      <c r="VR449" s="202"/>
      <c r="VS449" s="202"/>
      <c r="VT449" s="202"/>
      <c r="VU449" s="202"/>
      <c r="VV449" s="202"/>
      <c r="VW449" s="202"/>
      <c r="VX449" s="202"/>
      <c r="VY449" s="202"/>
      <c r="VZ449" s="202"/>
      <c r="WA449" s="202"/>
      <c r="WB449" s="202"/>
      <c r="WC449" s="202"/>
      <c r="WD449" s="202"/>
      <c r="WE449" s="202"/>
      <c r="WF449" s="202"/>
      <c r="WG449" s="202"/>
      <c r="WH449" s="202"/>
      <c r="WI449" s="202"/>
      <c r="WJ449" s="202"/>
      <c r="WK449" s="202"/>
      <c r="WL449" s="202"/>
      <c r="WM449" s="202"/>
      <c r="WN449" s="202"/>
      <c r="WO449" s="202"/>
      <c r="WP449" s="202"/>
      <c r="WQ449" s="202"/>
      <c r="WR449" s="202"/>
      <c r="WS449" s="202"/>
      <c r="WT449" s="202"/>
      <c r="WU449" s="202"/>
      <c r="WV449" s="202"/>
      <c r="WW449" s="202"/>
      <c r="WX449" s="202"/>
      <c r="WY449" s="202"/>
      <c r="WZ449" s="202"/>
      <c r="XA449" s="202"/>
      <c r="XB449" s="202"/>
      <c r="XC449" s="202"/>
      <c r="XD449" s="202"/>
      <c r="XE449" s="202"/>
      <c r="XF449" s="202"/>
      <c r="XG449" s="202"/>
      <c r="XH449" s="202"/>
      <c r="XI449" s="202"/>
      <c r="XJ449" s="202"/>
      <c r="XK449" s="202"/>
      <c r="XL449" s="202"/>
      <c r="XM449" s="202"/>
      <c r="XN449" s="202"/>
      <c r="XO449" s="202"/>
      <c r="XP449" s="202"/>
      <c r="XQ449" s="202"/>
      <c r="XR449" s="202"/>
      <c r="XS449" s="202"/>
      <c r="XT449" s="202"/>
      <c r="XU449" s="202"/>
      <c r="XV449" s="202"/>
      <c r="XW449" s="202"/>
      <c r="XX449" s="202"/>
      <c r="XY449" s="202"/>
      <c r="XZ449" s="202"/>
      <c r="YA449" s="202"/>
      <c r="YB449" s="202"/>
      <c r="YC449" s="202"/>
      <c r="YD449" s="202"/>
      <c r="YE449" s="202"/>
      <c r="YF449" s="202"/>
      <c r="YG449" s="202"/>
      <c r="YH449" s="202"/>
      <c r="YI449" s="202"/>
      <c r="YJ449" s="202"/>
      <c r="YK449" s="202"/>
      <c r="YL449" s="202"/>
      <c r="YM449" s="202"/>
      <c r="YN449" s="202"/>
      <c r="YO449" s="202"/>
      <c r="YP449" s="202"/>
      <c r="YQ449" s="202"/>
      <c r="YR449" s="202"/>
      <c r="YS449" s="202"/>
      <c r="YT449" s="202"/>
      <c r="YU449" s="202"/>
      <c r="YV449" s="202"/>
      <c r="YW449" s="202"/>
      <c r="YX449" s="202"/>
      <c r="YY449" s="202"/>
      <c r="YZ449" s="202"/>
      <c r="ZA449" s="202"/>
      <c r="ZB449" s="202"/>
      <c r="ZC449" s="202"/>
      <c r="ZD449" s="202"/>
      <c r="ZE449" s="202"/>
      <c r="ZF449" s="202"/>
      <c r="ZG449" s="202"/>
      <c r="ZH449" s="202"/>
      <c r="ZI449" s="202"/>
      <c r="ZJ449" s="202"/>
      <c r="ZK449" s="202"/>
      <c r="ZL449" s="202"/>
      <c r="ZM449" s="202"/>
      <c r="ZN449" s="202"/>
      <c r="ZO449" s="202"/>
      <c r="ZP449" s="202"/>
      <c r="ZQ449" s="202"/>
      <c r="ZR449" s="202"/>
      <c r="ZS449" s="202"/>
      <c r="ZT449" s="202"/>
      <c r="ZU449" s="202"/>
      <c r="ZV449" s="202"/>
      <c r="ZW449" s="202"/>
      <c r="ZX449" s="202"/>
      <c r="ZY449" s="202"/>
      <c r="ZZ449" s="202"/>
      <c r="AAA449" s="202"/>
      <c r="AAB449" s="202"/>
      <c r="AAC449" s="202"/>
      <c r="AAD449" s="202"/>
      <c r="AAE449" s="202"/>
      <c r="AAF449" s="202"/>
      <c r="AAG449" s="202"/>
      <c r="AAH449" s="202"/>
      <c r="AAI449" s="202"/>
      <c r="AAJ449" s="202"/>
      <c r="AAK449" s="202"/>
      <c r="AAL449" s="202"/>
      <c r="AAM449" s="202"/>
      <c r="AAN449" s="202"/>
      <c r="AAO449" s="202"/>
      <c r="AAP449" s="202"/>
      <c r="AAQ449" s="202"/>
      <c r="AAR449" s="202"/>
      <c r="AAS449" s="202"/>
      <c r="AAT449" s="202"/>
      <c r="AAU449" s="202"/>
      <c r="AAV449" s="202"/>
      <c r="AAW449" s="202"/>
      <c r="AAX449" s="202"/>
      <c r="AAY449" s="202"/>
      <c r="AAZ449" s="202"/>
      <c r="ABA449" s="202"/>
      <c r="ABB449" s="202"/>
      <c r="ABC449" s="202"/>
      <c r="ABD449" s="202"/>
      <c r="ABE449" s="202"/>
      <c r="ABF449" s="202"/>
      <c r="ABG449" s="202"/>
      <c r="ABH449" s="202"/>
      <c r="ABI449" s="202"/>
      <c r="ABJ449" s="202"/>
      <c r="ABK449" s="202"/>
      <c r="ABL449" s="202"/>
      <c r="ABM449" s="202"/>
      <c r="ABN449" s="202"/>
      <c r="ABO449" s="202"/>
      <c r="ABP449" s="202"/>
      <c r="ABQ449" s="202"/>
      <c r="ABR449" s="202"/>
      <c r="ABS449" s="202"/>
      <c r="ABT449" s="202"/>
      <c r="ABU449" s="202"/>
      <c r="ABV449" s="202"/>
      <c r="ABW449" s="202"/>
      <c r="ABX449" s="202"/>
      <c r="ABY449" s="202"/>
      <c r="ABZ449" s="202"/>
      <c r="ACA449" s="202"/>
      <c r="ACB449" s="202"/>
      <c r="ACC449" s="202"/>
      <c r="ACD449" s="202"/>
      <c r="ACE449" s="202"/>
      <c r="ACF449" s="202"/>
      <c r="ACG449" s="202"/>
      <c r="ACH449" s="202"/>
      <c r="ACI449" s="202"/>
      <c r="ACJ449" s="202"/>
      <c r="ACK449" s="202"/>
      <c r="ACL449" s="202"/>
      <c r="ACM449" s="202"/>
      <c r="ACN449" s="202"/>
      <c r="ACO449" s="202"/>
      <c r="ACP449" s="202"/>
      <c r="ACQ449" s="202"/>
      <c r="ACR449" s="202"/>
      <c r="ACS449" s="202"/>
      <c r="ACT449" s="202"/>
      <c r="ACU449" s="202"/>
      <c r="ACV449" s="202"/>
      <c r="ACW449" s="202"/>
      <c r="ACX449" s="202"/>
      <c r="ACY449" s="202"/>
      <c r="ACZ449" s="202"/>
      <c r="ADA449" s="202"/>
      <c r="ADB449" s="202"/>
      <c r="ADC449" s="202"/>
      <c r="ADD449" s="202"/>
      <c r="ADE449" s="202"/>
      <c r="ADF449" s="202"/>
      <c r="ADG449" s="202"/>
      <c r="ADH449" s="202"/>
      <c r="ADI449" s="202"/>
      <c r="ADJ449" s="202"/>
      <c r="ADK449" s="202"/>
      <c r="ADL449" s="202"/>
      <c r="ADM449" s="202"/>
      <c r="ADN449" s="202"/>
      <c r="ADO449" s="202"/>
      <c r="ADP449" s="202"/>
      <c r="ADQ449" s="202"/>
      <c r="ADR449" s="202"/>
      <c r="ADS449" s="202"/>
      <c r="ADT449" s="202"/>
      <c r="ADU449" s="202"/>
      <c r="ADV449" s="202"/>
      <c r="ADW449" s="202"/>
      <c r="ADX449" s="202"/>
      <c r="ADY449" s="202"/>
      <c r="ADZ449" s="202"/>
      <c r="AEA449" s="202"/>
      <c r="AEB449" s="202"/>
      <c r="AEC449" s="202"/>
      <c r="AED449" s="202"/>
      <c r="AEE449" s="202"/>
      <c r="AEF449" s="202"/>
      <c r="AEG449" s="202"/>
      <c r="AEH449" s="202"/>
      <c r="AEI449" s="202"/>
      <c r="AEJ449" s="202"/>
      <c r="AEK449" s="202"/>
      <c r="AEL449" s="202"/>
      <c r="AEM449" s="202"/>
      <c r="AEN449" s="202"/>
      <c r="AEO449" s="202"/>
      <c r="AEP449" s="202"/>
      <c r="AEQ449" s="202"/>
      <c r="AER449" s="202"/>
      <c r="AES449" s="202"/>
      <c r="AET449" s="202"/>
      <c r="AEU449" s="202"/>
      <c r="AEV449" s="202"/>
      <c r="AEW449" s="202"/>
      <c r="AEX449" s="202"/>
      <c r="AEY449" s="202"/>
      <c r="AEZ449" s="202"/>
      <c r="AFA449" s="202"/>
      <c r="AFB449" s="202"/>
      <c r="AFC449" s="202"/>
      <c r="AFD449" s="202"/>
      <c r="AFE449" s="202"/>
      <c r="AFF449" s="202"/>
      <c r="AFG449" s="202"/>
      <c r="AFH449" s="202"/>
      <c r="AFI449" s="202"/>
      <c r="AFJ449" s="202"/>
      <c r="AFK449" s="202"/>
      <c r="AFL449" s="202"/>
      <c r="AFM449" s="202"/>
      <c r="AFN449" s="202"/>
      <c r="AFO449" s="202"/>
      <c r="AFP449" s="202"/>
      <c r="AFQ449" s="202"/>
      <c r="AFR449" s="202"/>
      <c r="AFS449" s="202"/>
      <c r="AFT449" s="202"/>
      <c r="AFU449" s="202"/>
      <c r="AFV449" s="202"/>
      <c r="AFW449" s="202"/>
      <c r="AFX449" s="202"/>
      <c r="AFY449" s="202"/>
      <c r="AFZ449" s="202"/>
      <c r="AGA449" s="202"/>
      <c r="AGB449" s="202"/>
      <c r="AGC449" s="202"/>
      <c r="AGD449" s="202"/>
      <c r="AGE449" s="202"/>
      <c r="AGF449" s="202"/>
      <c r="AGG449" s="202"/>
      <c r="AGH449" s="202"/>
      <c r="AGI449" s="202"/>
      <c r="AGJ449" s="202"/>
      <c r="AGK449" s="202"/>
      <c r="AGL449" s="202"/>
      <c r="AGM449" s="202"/>
      <c r="AGN449" s="202"/>
      <c r="AGO449" s="202"/>
      <c r="AGP449" s="202"/>
      <c r="AGQ449" s="202"/>
      <c r="AGR449" s="202"/>
      <c r="AGS449" s="202"/>
      <c r="AGT449" s="202"/>
      <c r="AGU449" s="202"/>
      <c r="AGV449" s="202"/>
      <c r="AGW449" s="202"/>
      <c r="AGX449" s="202"/>
      <c r="AGY449" s="202"/>
      <c r="AGZ449" s="202"/>
      <c r="AHA449" s="202"/>
      <c r="AHB449" s="202"/>
      <c r="AHC449" s="202"/>
      <c r="AHD449" s="202"/>
      <c r="AHE449" s="202"/>
      <c r="AHF449" s="202"/>
      <c r="AHG449" s="202"/>
      <c r="AHH449" s="202"/>
      <c r="AHI449" s="202"/>
      <c r="AHJ449" s="202"/>
      <c r="AHK449" s="202"/>
      <c r="AHL449" s="202"/>
      <c r="AHM449" s="202"/>
      <c r="AHN449" s="202"/>
      <c r="AHO449" s="202"/>
      <c r="AHP449" s="202"/>
      <c r="AHQ449" s="202"/>
      <c r="AHR449" s="202"/>
      <c r="AHS449" s="202"/>
      <c r="AHT449" s="202"/>
      <c r="AHU449" s="202"/>
      <c r="AHV449" s="202"/>
      <c r="AHW449" s="202"/>
      <c r="AHX449" s="202"/>
      <c r="AHY449" s="202"/>
      <c r="AHZ449" s="202"/>
      <c r="AIA449" s="202"/>
      <c r="AIB449" s="202"/>
      <c r="AIC449" s="202"/>
      <c r="AID449" s="202"/>
      <c r="AIE449" s="202"/>
      <c r="AIF449" s="202"/>
      <c r="AIG449" s="202"/>
      <c r="AIH449" s="202"/>
      <c r="AII449" s="202"/>
      <c r="AIJ449" s="202"/>
      <c r="AIK449" s="202"/>
      <c r="AIL449" s="202"/>
      <c r="AIM449" s="202"/>
      <c r="AIN449" s="202"/>
      <c r="AIO449" s="202"/>
      <c r="AIP449" s="202"/>
      <c r="AIQ449" s="202"/>
      <c r="AIR449" s="202"/>
      <c r="AIS449" s="202"/>
      <c r="AIT449" s="202"/>
      <c r="AIU449" s="202"/>
      <c r="AIV449" s="202"/>
      <c r="AIW449" s="202"/>
      <c r="AIX449" s="202"/>
      <c r="AIY449" s="202"/>
      <c r="AIZ449" s="202"/>
      <c r="AJA449" s="202"/>
      <c r="AJB449" s="202"/>
      <c r="AJC449" s="202"/>
      <c r="AJD449" s="202"/>
      <c r="AJE449" s="202"/>
      <c r="AJF449" s="202"/>
      <c r="AJG449" s="202"/>
      <c r="AJH449" s="202"/>
      <c r="AJI449" s="202"/>
      <c r="AJJ449" s="202"/>
      <c r="AJK449" s="202"/>
      <c r="AJL449" s="202"/>
      <c r="AJM449" s="202"/>
      <c r="AJN449" s="202"/>
      <c r="AJO449" s="202"/>
      <c r="AJP449" s="202"/>
      <c r="AJQ449" s="202"/>
      <c r="AJR449" s="202"/>
      <c r="AJS449" s="202"/>
      <c r="AJT449" s="202"/>
      <c r="AJU449" s="202"/>
      <c r="AJV449" s="202"/>
      <c r="AJW449" s="202"/>
      <c r="AJX449" s="202"/>
      <c r="AJY449" s="202"/>
      <c r="AJZ449" s="202"/>
      <c r="AKA449" s="202"/>
      <c r="AKB449" s="202"/>
      <c r="AKC449" s="202"/>
      <c r="AKD449" s="202"/>
      <c r="AKE449" s="202"/>
      <c r="AKF449" s="202"/>
      <c r="AKG449" s="202"/>
      <c r="AKH449" s="202"/>
      <c r="AKI449" s="202"/>
      <c r="AKJ449" s="202"/>
      <c r="AKK449" s="202"/>
      <c r="AKL449" s="202"/>
      <c r="AKM449" s="202"/>
      <c r="AKN449" s="202"/>
      <c r="AKO449" s="202"/>
      <c r="AKP449" s="202"/>
      <c r="AKQ449" s="202"/>
      <c r="AKR449" s="202"/>
      <c r="AKS449" s="202"/>
      <c r="AKT449" s="202"/>
      <c r="AKU449" s="202"/>
      <c r="AKV449" s="202"/>
      <c r="AKW449" s="202"/>
      <c r="AKX449" s="202"/>
      <c r="AKY449" s="202"/>
      <c r="AKZ449" s="202"/>
      <c r="ALA449" s="202"/>
      <c r="ALB449" s="202"/>
      <c r="ALC449" s="202"/>
      <c r="ALD449" s="202"/>
      <c r="ALE449" s="202"/>
      <c r="ALF449" s="202"/>
      <c r="ALG449" s="202"/>
      <c r="ALH449" s="202"/>
      <c r="ALI449" s="202"/>
      <c r="ALJ449" s="202"/>
      <c r="ALK449" s="202"/>
      <c r="ALL449" s="202"/>
      <c r="ALM449" s="202"/>
      <c r="ALN449" s="202"/>
      <c r="ALO449" s="202"/>
      <c r="ALP449" s="202"/>
      <c r="ALQ449" s="202"/>
      <c r="ALR449" s="202"/>
      <c r="ALS449" s="202"/>
      <c r="ALT449" s="202"/>
      <c r="ALU449" s="202"/>
      <c r="ALV449" s="202"/>
      <c r="ALW449" s="202"/>
      <c r="ALX449" s="202"/>
      <c r="ALY449" s="202"/>
      <c r="ALZ449" s="202"/>
      <c r="AMA449" s="202"/>
      <c r="AMB449" s="202"/>
      <c r="AMC449" s="202"/>
      <c r="AMD449" s="202"/>
      <c r="AME449" s="202"/>
      <c r="AMF449" s="202"/>
      <c r="AMG449" s="202"/>
      <c r="AMH449" s="202"/>
      <c r="AMI449" s="202"/>
      <c r="AMJ449" s="202"/>
      <c r="AMK449" s="202"/>
      <c r="AML449" s="202"/>
      <c r="AMM449" s="202"/>
      <c r="AMN449" s="202"/>
      <c r="AMO449" s="202"/>
      <c r="AMP449" s="202"/>
      <c r="AMQ449" s="202"/>
      <c r="AMR449" s="202"/>
      <c r="AMS449" s="202"/>
      <c r="AMT449" s="202"/>
      <c r="AMU449" s="202"/>
      <c r="AMV449" s="202"/>
      <c r="AMW449" s="202"/>
      <c r="AMX449" s="202"/>
      <c r="AMY449" s="202"/>
      <c r="AMZ449" s="202"/>
      <c r="ANA449" s="202"/>
      <c r="ANB449" s="202"/>
      <c r="ANC449" s="202"/>
      <c r="AND449" s="202"/>
      <c r="ANE449" s="202"/>
      <c r="ANF449" s="202"/>
      <c r="ANG449" s="202"/>
      <c r="ANH449" s="202"/>
      <c r="ANI449" s="202"/>
      <c r="ANJ449" s="202"/>
      <c r="ANK449" s="202"/>
      <c r="ANL449" s="202"/>
      <c r="ANM449" s="202"/>
      <c r="ANN449" s="202"/>
      <c r="ANO449" s="202"/>
      <c r="ANP449" s="202"/>
      <c r="ANQ449" s="202"/>
      <c r="ANR449" s="202"/>
      <c r="ANS449" s="202"/>
      <c r="ANT449" s="202"/>
      <c r="ANU449" s="202"/>
      <c r="ANV449" s="202"/>
      <c r="ANW449" s="202"/>
      <c r="ANX449" s="202"/>
      <c r="ANY449" s="202"/>
      <c r="ANZ449" s="202"/>
      <c r="AOA449" s="202"/>
      <c r="AOB449" s="202"/>
      <c r="AOC449" s="202"/>
      <c r="AOD449" s="202"/>
      <c r="AOE449" s="202"/>
      <c r="AOF449" s="202"/>
      <c r="AOG449" s="202"/>
      <c r="AOH449" s="202"/>
      <c r="AOI449" s="202"/>
      <c r="AOJ449" s="202"/>
      <c r="AOK449" s="202"/>
      <c r="AOL449" s="202"/>
      <c r="AOM449" s="202"/>
      <c r="AON449" s="202"/>
      <c r="AOO449" s="202"/>
      <c r="AOP449" s="202"/>
      <c r="AOQ449" s="202"/>
      <c r="AOR449" s="202"/>
      <c r="AOS449" s="202"/>
      <c r="AOT449" s="202"/>
      <c r="AOU449" s="202"/>
      <c r="AOV449" s="202"/>
      <c r="AOW449" s="202"/>
      <c r="AOX449" s="202"/>
      <c r="AOY449" s="202"/>
      <c r="AOZ449" s="202"/>
      <c r="APA449" s="202"/>
      <c r="APB449" s="202"/>
      <c r="APC449" s="202"/>
      <c r="APD449" s="202"/>
      <c r="APE449" s="202"/>
      <c r="APF449" s="202"/>
      <c r="APG449" s="202"/>
      <c r="APH449" s="202"/>
      <c r="API449" s="202"/>
      <c r="APJ449" s="202"/>
      <c r="APK449" s="202"/>
      <c r="APL449" s="202"/>
      <c r="APM449" s="202"/>
      <c r="APN449" s="202"/>
      <c r="APO449" s="202"/>
      <c r="APP449" s="202"/>
      <c r="APQ449" s="202"/>
      <c r="APR449" s="202"/>
      <c r="APS449" s="202"/>
      <c r="APT449" s="202"/>
      <c r="APU449" s="202"/>
      <c r="APV449" s="202"/>
      <c r="APW449" s="202"/>
      <c r="APX449" s="202"/>
      <c r="APY449" s="202"/>
      <c r="APZ449" s="202"/>
      <c r="AQA449" s="202"/>
      <c r="AQB449" s="202"/>
      <c r="AQC449" s="202"/>
      <c r="AQD449" s="202"/>
      <c r="AQE449" s="202"/>
      <c r="AQF449" s="202"/>
      <c r="AQG449" s="202"/>
      <c r="AQH449" s="202"/>
      <c r="AQI449" s="202"/>
      <c r="AQJ449" s="202"/>
      <c r="AQK449" s="202"/>
      <c r="AQL449" s="202"/>
      <c r="AQM449" s="202"/>
      <c r="AQN449" s="202"/>
      <c r="AQO449" s="202"/>
      <c r="AQP449" s="202"/>
      <c r="AQQ449" s="202"/>
      <c r="AQR449" s="202"/>
      <c r="AQS449" s="202"/>
      <c r="AQT449" s="202"/>
      <c r="AQU449" s="202"/>
      <c r="AQV449" s="202"/>
      <c r="AQW449" s="202"/>
      <c r="AQX449" s="202"/>
      <c r="AQY449" s="202"/>
      <c r="AQZ449" s="202"/>
      <c r="ARA449" s="202"/>
      <c r="ARB449" s="202"/>
      <c r="ARC449" s="202"/>
      <c r="ARD449" s="202"/>
      <c r="ARE449" s="202"/>
      <c r="ARF449" s="202"/>
      <c r="ARG449" s="202"/>
      <c r="ARH449" s="202"/>
      <c r="ARI449" s="202"/>
      <c r="ARJ449" s="202"/>
      <c r="ARK449" s="202"/>
      <c r="ARL449" s="202"/>
      <c r="ARM449" s="202"/>
      <c r="ARN449" s="202"/>
      <c r="ARO449" s="202"/>
      <c r="ARP449" s="202"/>
      <c r="ARQ449" s="202"/>
      <c r="ARR449" s="202"/>
      <c r="ARS449" s="202"/>
      <c r="ART449" s="202"/>
      <c r="ARU449" s="202"/>
      <c r="ARV449" s="202"/>
      <c r="ARW449" s="202"/>
      <c r="ARX449" s="202"/>
      <c r="ARY449" s="202"/>
      <c r="ARZ449" s="202"/>
      <c r="ASA449" s="202"/>
      <c r="ASB449" s="202"/>
      <c r="ASC449" s="202"/>
      <c r="ASD449" s="202"/>
      <c r="ASE449" s="202"/>
      <c r="ASF449" s="202"/>
      <c r="ASG449" s="202"/>
      <c r="ASH449" s="202"/>
      <c r="ASI449" s="202"/>
      <c r="ASJ449" s="202"/>
      <c r="ASK449" s="202"/>
      <c r="ASL449" s="202"/>
      <c r="ASM449" s="202"/>
      <c r="ASN449" s="202"/>
      <c r="ASO449" s="202"/>
      <c r="ASP449" s="202"/>
      <c r="ASQ449" s="202"/>
      <c r="ASR449" s="202"/>
      <c r="ASS449" s="202"/>
      <c r="AST449" s="202"/>
      <c r="ASU449" s="202"/>
      <c r="ASV449" s="202"/>
      <c r="ASW449" s="202"/>
      <c r="ASX449" s="202"/>
      <c r="ASY449" s="202"/>
      <c r="ASZ449" s="202"/>
      <c r="ATA449" s="202"/>
      <c r="ATB449" s="202"/>
      <c r="ATC449" s="202"/>
      <c r="ATD449" s="202"/>
      <c r="ATE449" s="202"/>
      <c r="ATF449" s="202"/>
      <c r="ATG449" s="202"/>
      <c r="ATH449" s="202"/>
      <c r="ATI449" s="202"/>
      <c r="ATJ449" s="202"/>
      <c r="ATK449" s="202"/>
      <c r="ATL449" s="202"/>
      <c r="ATM449" s="202"/>
      <c r="ATN449" s="202"/>
      <c r="ATO449" s="202"/>
      <c r="ATP449" s="202"/>
      <c r="ATQ449" s="202"/>
      <c r="ATR449" s="202"/>
      <c r="ATS449" s="202"/>
      <c r="ATT449" s="202"/>
      <c r="ATU449" s="202"/>
      <c r="ATV449" s="202"/>
      <c r="ATW449" s="202"/>
      <c r="ATX449" s="202"/>
      <c r="ATY449" s="202"/>
      <c r="ATZ449" s="202"/>
      <c r="AUA449" s="202"/>
      <c r="AUB449" s="202"/>
      <c r="AUC449" s="202"/>
      <c r="AUD449" s="202"/>
      <c r="AUE449" s="202"/>
      <c r="AUF449" s="202"/>
      <c r="AUG449" s="202"/>
      <c r="AUH449" s="202"/>
      <c r="AUI449" s="202"/>
      <c r="AUJ449" s="202"/>
      <c r="AUK449" s="202"/>
      <c r="AUL449" s="202"/>
      <c r="AUM449" s="202"/>
      <c r="AUN449" s="202"/>
      <c r="AUO449" s="202"/>
      <c r="AUP449" s="202"/>
      <c r="AUQ449" s="202"/>
      <c r="AUR449" s="202"/>
      <c r="AUS449" s="202"/>
      <c r="AUT449" s="202"/>
      <c r="AUU449" s="202"/>
      <c r="AUV449" s="202"/>
      <c r="AUW449" s="202"/>
      <c r="AUX449" s="202"/>
      <c r="AUY449" s="202"/>
      <c r="AUZ449" s="202"/>
      <c r="AVA449" s="202"/>
      <c r="AVB449" s="202"/>
      <c r="AVC449" s="202"/>
      <c r="AVD449" s="202"/>
      <c r="AVE449" s="202"/>
      <c r="AVF449" s="202"/>
      <c r="AVG449" s="202"/>
      <c r="AVH449" s="202"/>
      <c r="AVI449" s="202"/>
      <c r="AVJ449" s="202"/>
      <c r="AVK449" s="202"/>
      <c r="AVL449" s="202"/>
      <c r="AVM449" s="202"/>
      <c r="AVN449" s="202"/>
      <c r="AVO449" s="202"/>
      <c r="AVP449" s="202"/>
      <c r="AVQ449" s="202"/>
      <c r="AVR449" s="202"/>
      <c r="AVS449" s="202"/>
      <c r="AVT449" s="202"/>
      <c r="AVU449" s="202"/>
      <c r="AVV449" s="202"/>
      <c r="AVW449" s="202"/>
      <c r="AVX449" s="202"/>
      <c r="AVY449" s="202"/>
      <c r="AVZ449" s="202"/>
      <c r="AWA449" s="202"/>
      <c r="AWB449" s="202"/>
      <c r="AWC449" s="202"/>
      <c r="AWD449" s="202"/>
      <c r="AWE449" s="202"/>
      <c r="AWF449" s="202"/>
      <c r="AWG449" s="202"/>
      <c r="AWH449" s="202"/>
      <c r="AWI449" s="202"/>
      <c r="AWJ449" s="202"/>
      <c r="AWK449" s="202"/>
      <c r="AWL449" s="202"/>
      <c r="AWM449" s="202"/>
      <c r="AWN449" s="202"/>
      <c r="AWO449" s="202"/>
      <c r="AWP449" s="202"/>
      <c r="AWQ449" s="202"/>
      <c r="AWR449" s="202"/>
      <c r="AWS449" s="202"/>
      <c r="AWT449" s="202"/>
      <c r="AWU449" s="202"/>
      <c r="AWV449" s="202"/>
      <c r="AWW449" s="202"/>
      <c r="AWX449" s="202"/>
      <c r="AWY449" s="202"/>
      <c r="AWZ449" s="202"/>
      <c r="AXA449" s="202"/>
      <c r="AXB449" s="202"/>
      <c r="AXC449" s="202"/>
      <c r="AXD449" s="202"/>
      <c r="AXE449" s="202"/>
      <c r="AXF449" s="202"/>
      <c r="AXG449" s="202"/>
      <c r="AXH449" s="202"/>
      <c r="AXI449" s="202"/>
      <c r="AXJ449" s="202"/>
      <c r="AXK449" s="202"/>
      <c r="AXL449" s="202"/>
      <c r="AXM449" s="202"/>
      <c r="AXN449" s="202"/>
      <c r="AXO449" s="202"/>
      <c r="AXP449" s="202"/>
      <c r="AXQ449" s="202"/>
      <c r="AXR449" s="202"/>
      <c r="AXS449" s="202"/>
      <c r="AXT449" s="202"/>
      <c r="AXU449" s="202"/>
      <c r="AXV449" s="202"/>
      <c r="AXW449" s="202"/>
      <c r="AXX449" s="202"/>
      <c r="AXY449" s="202"/>
      <c r="AXZ449" s="202"/>
      <c r="AYA449" s="202"/>
      <c r="AYB449" s="202"/>
      <c r="AYC449" s="202"/>
      <c r="AYD449" s="202"/>
      <c r="AYE449" s="202"/>
      <c r="AYF449" s="202"/>
      <c r="AYG449" s="202"/>
      <c r="AYH449" s="202"/>
      <c r="AYI449" s="202"/>
      <c r="AYJ449" s="202"/>
      <c r="AYK449" s="202"/>
      <c r="AYL449" s="202"/>
      <c r="AYM449" s="202"/>
      <c r="AYN449" s="202"/>
      <c r="AYO449" s="202"/>
      <c r="AYP449" s="202"/>
      <c r="AYQ449" s="202"/>
      <c r="AYR449" s="202"/>
      <c r="AYS449" s="202"/>
      <c r="AYT449" s="202"/>
      <c r="AYU449" s="202"/>
      <c r="AYV449" s="202"/>
      <c r="AYW449" s="202"/>
      <c r="AYX449" s="202"/>
      <c r="AYY449" s="202"/>
      <c r="AYZ449" s="202"/>
      <c r="AZA449" s="202"/>
      <c r="AZB449" s="202"/>
      <c r="AZC449" s="202"/>
      <c r="AZD449" s="202"/>
      <c r="AZE449" s="202"/>
      <c r="AZF449" s="202"/>
      <c r="AZG449" s="202"/>
      <c r="AZH449" s="202"/>
      <c r="AZI449" s="202"/>
      <c r="AZJ449" s="202"/>
      <c r="AZK449" s="202"/>
      <c r="AZL449" s="202"/>
      <c r="AZM449" s="202"/>
      <c r="AZN449" s="202"/>
      <c r="AZO449" s="202"/>
      <c r="AZP449" s="202"/>
      <c r="AZQ449" s="202"/>
      <c r="AZR449" s="202"/>
      <c r="AZS449" s="202"/>
      <c r="AZT449" s="202"/>
      <c r="AZU449" s="202"/>
      <c r="AZV449" s="202"/>
      <c r="AZW449" s="202"/>
      <c r="AZX449" s="202"/>
      <c r="AZY449" s="202"/>
      <c r="AZZ449" s="202"/>
      <c r="BAA449" s="202"/>
      <c r="BAB449" s="202"/>
      <c r="BAC449" s="202"/>
      <c r="BAD449" s="202"/>
      <c r="BAE449" s="202"/>
      <c r="BAF449" s="202"/>
      <c r="BAG449" s="202"/>
      <c r="BAH449" s="202"/>
      <c r="BAI449" s="202"/>
      <c r="BAJ449" s="202"/>
      <c r="BAK449" s="202"/>
      <c r="BAL449" s="202"/>
      <c r="BAM449" s="202"/>
      <c r="BAN449" s="202"/>
      <c r="BAO449" s="202"/>
      <c r="BAP449" s="202"/>
      <c r="BAQ449" s="202"/>
      <c r="BAR449" s="202"/>
      <c r="BAS449" s="202"/>
      <c r="BAT449" s="202"/>
      <c r="BAU449" s="202"/>
      <c r="BAV449" s="202"/>
      <c r="BAW449" s="202"/>
      <c r="BAX449" s="202"/>
      <c r="BAY449" s="202"/>
      <c r="BAZ449" s="202"/>
      <c r="BBA449" s="202"/>
      <c r="BBB449" s="202"/>
      <c r="BBC449" s="202"/>
      <c r="BBD449" s="202"/>
      <c r="BBE449" s="202"/>
      <c r="BBF449" s="202"/>
      <c r="BBG449" s="202"/>
      <c r="BBH449" s="202"/>
      <c r="BBI449" s="202"/>
      <c r="BBJ449" s="202"/>
      <c r="BBK449" s="202"/>
      <c r="BBL449" s="202"/>
      <c r="BBM449" s="202"/>
      <c r="BBN449" s="202"/>
      <c r="BBO449" s="202"/>
      <c r="BBP449" s="202"/>
      <c r="BBQ449" s="202"/>
      <c r="BBR449" s="202"/>
      <c r="BBS449" s="202"/>
      <c r="BBT449" s="202"/>
      <c r="BBU449" s="202"/>
      <c r="BBV449" s="202"/>
      <c r="BBW449" s="202"/>
      <c r="BBX449" s="202"/>
      <c r="BBY449" s="202"/>
      <c r="BBZ449" s="202"/>
      <c r="BCA449" s="202"/>
      <c r="BCB449" s="202"/>
      <c r="BCC449" s="202"/>
      <c r="BCD449" s="202"/>
      <c r="BCE449" s="202"/>
      <c r="BCF449" s="202"/>
      <c r="BCG449" s="202"/>
      <c r="BCH449" s="202"/>
      <c r="BCI449" s="202"/>
      <c r="BCJ449" s="202"/>
      <c r="BCK449" s="202"/>
      <c r="BCL449" s="202"/>
      <c r="BCM449" s="202"/>
      <c r="BCN449" s="202"/>
      <c r="BCO449" s="202"/>
      <c r="BCP449" s="202"/>
      <c r="BCQ449" s="202"/>
      <c r="BCR449" s="202"/>
      <c r="BCS449" s="202"/>
      <c r="BCT449" s="202"/>
      <c r="BCU449" s="202"/>
      <c r="BCV449" s="202"/>
      <c r="BCW449" s="202"/>
      <c r="BCX449" s="202"/>
      <c r="BCY449" s="202"/>
      <c r="BCZ449" s="202"/>
      <c r="BDA449" s="202"/>
      <c r="BDB449" s="202"/>
      <c r="BDC449" s="202"/>
      <c r="BDD449" s="202"/>
      <c r="BDE449" s="202"/>
      <c r="BDF449" s="202"/>
      <c r="BDG449" s="202"/>
      <c r="BDH449" s="202"/>
      <c r="BDI449" s="202"/>
      <c r="BDJ449" s="202"/>
      <c r="BDK449" s="202"/>
      <c r="BDL449" s="202"/>
      <c r="BDM449" s="202"/>
      <c r="BDN449" s="202"/>
      <c r="BDO449" s="202"/>
      <c r="BDP449" s="202"/>
      <c r="BDQ449" s="202"/>
      <c r="BDR449" s="202"/>
      <c r="BDS449" s="202"/>
      <c r="BDT449" s="202"/>
      <c r="BDU449" s="202"/>
      <c r="BDV449" s="202"/>
      <c r="BDW449" s="202"/>
      <c r="BDX449" s="202"/>
      <c r="BDY449" s="202"/>
      <c r="BDZ449" s="202"/>
      <c r="BEA449" s="202"/>
      <c r="BEB449" s="202"/>
      <c r="BEC449" s="202"/>
      <c r="BED449" s="202"/>
      <c r="BEE449" s="202"/>
      <c r="BEF449" s="202"/>
      <c r="BEG449" s="202"/>
      <c r="BEH449" s="202"/>
      <c r="BEI449" s="202"/>
      <c r="BEJ449" s="202"/>
      <c r="BEK449" s="202"/>
    </row>
    <row r="450" spans="1:5061" s="144" customFormat="1" ht="14.45" hidden="1" customHeight="1" x14ac:dyDescent="0.25">
      <c r="A450" s="99" t="s">
        <v>454</v>
      </c>
      <c r="B450" s="94" t="s">
        <v>1</v>
      </c>
      <c r="C450" s="94" t="s">
        <v>70</v>
      </c>
      <c r="D450" s="91" t="s">
        <v>32</v>
      </c>
      <c r="E450" s="241">
        <v>64</v>
      </c>
      <c r="F450" s="231">
        <v>42</v>
      </c>
      <c r="G450" s="92">
        <f>Tabla1[[#This Row],[Precio U. Costo]]*1.05</f>
        <v>44.1</v>
      </c>
      <c r="H450" s="92">
        <f>Tabla1[[#This Row],[Precio U. Costo]]*1.08</f>
        <v>45.36</v>
      </c>
      <c r="I450" s="92">
        <f>Tabla1[[#This Row],[Precio U. Costo]]*1.1</f>
        <v>46.2</v>
      </c>
      <c r="J450" s="92">
        <f>Tabla1[[#This Row],[Precio U. Costo]]*1.15</f>
        <v>48.3</v>
      </c>
      <c r="K450" s="92">
        <f>Tabla1[[#This Row],[Precio U. Costo]]*1.2</f>
        <v>50.4</v>
      </c>
      <c r="L450" s="92">
        <f>Tabla1[[#This Row],[Precio U. Costo]]*1.25</f>
        <v>52.5</v>
      </c>
      <c r="M450" s="92">
        <f>Tabla1[[#This Row],[Precio U. Costo]]*1.3</f>
        <v>54.6</v>
      </c>
      <c r="N450" s="92">
        <f>Tabla1[[#This Row],[Precio U. Costo]]*1.35</f>
        <v>56.7</v>
      </c>
      <c r="O450" s="92">
        <f>Tabla1[[#This Row],[Precio U. Costo]]*1.4</f>
        <v>58.8</v>
      </c>
      <c r="P450" s="92">
        <f>Tabla1[[#This Row],[Precio U. Costo]]*1.45</f>
        <v>60.9</v>
      </c>
      <c r="Q450" s="92">
        <f>Tabla1[[#This Row],[Precio U. Costo]]*1.5</f>
        <v>63</v>
      </c>
      <c r="R450" s="100" t="e">
        <f>VLOOKUP(Tabla1[[#This Row],[Item]],Tabla13[],6,)</f>
        <v>#N/A</v>
      </c>
      <c r="S450" s="93" t="e">
        <f>Tabla1[[#This Row],[Cantidad en Existencia registradas]]-Tabla1[[#This Row],[Cantidad vendida
dd/mm/aaaa]]</f>
        <v>#N/A</v>
      </c>
      <c r="T450" s="93" t="e">
        <f>Tabla1[[#This Row],[Cantidad vendida
dd/mm/aaaa]]+#REF!</f>
        <v>#N/A</v>
      </c>
      <c r="U450" s="93" t="e">
        <f>Tabla1[[#This Row],[Existencia
dd/mm/aaaa2]]+#REF!</f>
        <v>#N/A</v>
      </c>
      <c r="V450" s="201"/>
      <c r="W450" s="201"/>
      <c r="X450" s="201"/>
      <c r="Y450" s="201"/>
      <c r="Z450" s="201"/>
      <c r="AA450" s="201"/>
      <c r="AB450" s="201"/>
      <c r="AC450" s="201"/>
      <c r="AD450" s="201"/>
      <c r="AE450" s="201"/>
      <c r="AF450" s="201"/>
      <c r="AG450" s="201"/>
      <c r="AH450" s="201"/>
      <c r="AI450" s="201"/>
      <c r="AJ450" s="201"/>
      <c r="AK450" s="201"/>
      <c r="AL450" s="201"/>
      <c r="AM450" s="201"/>
      <c r="AN450" s="201"/>
      <c r="AO450" s="201"/>
      <c r="AP450" s="201"/>
      <c r="AQ450" s="201"/>
      <c r="AR450" s="201"/>
      <c r="AS450" s="201"/>
      <c r="AT450" s="201"/>
      <c r="AU450" s="201"/>
      <c r="AV450" s="201"/>
      <c r="AW450" s="201"/>
      <c r="AX450" s="201"/>
      <c r="AY450" s="201"/>
      <c r="AZ450" s="201"/>
      <c r="BA450" s="201"/>
      <c r="BB450" s="201"/>
      <c r="BC450" s="201"/>
      <c r="BD450" s="201"/>
      <c r="BE450" s="201"/>
      <c r="BF450" s="201"/>
      <c r="BG450" s="201"/>
      <c r="BH450" s="201"/>
      <c r="BI450" s="201"/>
      <c r="BJ450" s="201"/>
      <c r="BK450" s="201"/>
      <c r="BL450" s="201"/>
      <c r="BM450" s="201"/>
      <c r="BN450" s="201"/>
      <c r="BO450" s="201"/>
      <c r="BP450" s="201"/>
      <c r="BQ450" s="201"/>
      <c r="BR450" s="201"/>
      <c r="BS450" s="201"/>
      <c r="BT450" s="201"/>
      <c r="BU450" s="201"/>
      <c r="BV450" s="201"/>
      <c r="BW450" s="201"/>
      <c r="BX450" s="201"/>
      <c r="BY450" s="201"/>
      <c r="BZ450" s="201"/>
      <c r="CA450" s="201"/>
      <c r="CB450" s="201"/>
      <c r="CC450" s="201"/>
      <c r="CD450" s="201"/>
      <c r="CE450" s="201"/>
      <c r="CF450" s="201"/>
      <c r="CG450" s="201"/>
      <c r="CH450" s="201"/>
      <c r="CI450" s="201"/>
      <c r="CJ450" s="201"/>
      <c r="CK450" s="201"/>
      <c r="CL450" s="201"/>
      <c r="CM450" s="201"/>
      <c r="CN450" s="201"/>
      <c r="CO450" s="201"/>
      <c r="CP450" s="201"/>
      <c r="CQ450" s="201"/>
      <c r="CR450" s="201"/>
      <c r="CS450" s="201"/>
      <c r="CT450" s="201"/>
      <c r="CU450" s="201"/>
      <c r="CV450" s="201"/>
      <c r="CW450" s="201"/>
      <c r="CX450" s="201"/>
      <c r="CY450" s="201"/>
      <c r="CZ450" s="201"/>
      <c r="DA450" s="201"/>
      <c r="DB450" s="201"/>
      <c r="DC450" s="201"/>
      <c r="DD450" s="201"/>
      <c r="DE450" s="201"/>
      <c r="DF450" s="201"/>
      <c r="DG450" s="201"/>
      <c r="DH450" s="201"/>
      <c r="DI450" s="201"/>
      <c r="DJ450" s="201"/>
      <c r="DK450" s="201"/>
      <c r="DL450" s="201"/>
      <c r="DM450" s="201"/>
      <c r="DN450" s="201"/>
      <c r="DO450" s="201"/>
      <c r="DP450" s="201"/>
      <c r="DQ450" s="201"/>
      <c r="DR450" s="201"/>
      <c r="DS450" s="201"/>
      <c r="DT450" s="201"/>
      <c r="DU450" s="201"/>
      <c r="DV450" s="201"/>
      <c r="DW450" s="201"/>
      <c r="DX450" s="201"/>
      <c r="DY450" s="201"/>
      <c r="DZ450" s="201"/>
      <c r="EA450" s="201"/>
      <c r="EB450" s="201"/>
      <c r="EC450" s="201"/>
      <c r="ED450" s="201"/>
      <c r="EE450" s="201"/>
      <c r="EF450" s="201"/>
      <c r="EG450" s="201"/>
      <c r="EH450" s="201"/>
      <c r="EI450" s="201"/>
      <c r="EJ450" s="201"/>
      <c r="EK450" s="201"/>
      <c r="EL450" s="201"/>
      <c r="EM450" s="201"/>
      <c r="EN450" s="201"/>
      <c r="EO450" s="201"/>
      <c r="EP450" s="201"/>
      <c r="EQ450" s="201"/>
      <c r="ER450" s="201"/>
      <c r="ES450" s="201"/>
      <c r="ET450" s="201"/>
      <c r="EU450" s="201"/>
      <c r="EV450" s="201"/>
      <c r="EW450" s="201"/>
      <c r="EX450" s="201"/>
      <c r="EY450" s="201"/>
      <c r="EZ450" s="201"/>
      <c r="FA450" s="201"/>
      <c r="FB450" s="201"/>
      <c r="FC450" s="201"/>
      <c r="FD450" s="201"/>
      <c r="FE450" s="201"/>
      <c r="FF450" s="201"/>
      <c r="FG450" s="201"/>
      <c r="FH450" s="201"/>
      <c r="FI450" s="201"/>
      <c r="FJ450" s="201"/>
      <c r="FK450" s="201"/>
      <c r="FL450" s="201"/>
      <c r="FM450" s="201"/>
      <c r="FN450" s="201"/>
      <c r="FO450" s="201"/>
      <c r="FP450" s="201"/>
      <c r="FQ450" s="201"/>
      <c r="FR450" s="201"/>
      <c r="FS450" s="201"/>
      <c r="FT450" s="201"/>
      <c r="FU450" s="201"/>
      <c r="FV450" s="201"/>
      <c r="FW450" s="201"/>
      <c r="FX450" s="201"/>
      <c r="FY450" s="201"/>
      <c r="FZ450" s="201"/>
      <c r="GA450" s="201"/>
      <c r="GB450" s="201"/>
      <c r="GC450" s="201"/>
      <c r="GD450" s="201"/>
      <c r="GE450" s="201"/>
      <c r="GF450" s="201"/>
      <c r="GG450" s="201"/>
      <c r="GH450" s="201"/>
      <c r="GI450" s="201"/>
      <c r="GJ450" s="201"/>
      <c r="GK450" s="201"/>
      <c r="GL450" s="201"/>
      <c r="GM450" s="201"/>
      <c r="GN450" s="201"/>
      <c r="GO450" s="201"/>
      <c r="GP450" s="201"/>
      <c r="GQ450" s="201"/>
      <c r="GR450" s="201"/>
      <c r="GS450" s="201"/>
      <c r="GT450" s="201"/>
      <c r="GU450" s="201"/>
      <c r="GV450" s="201"/>
      <c r="GW450" s="201"/>
      <c r="GX450" s="201"/>
      <c r="GY450" s="201"/>
      <c r="GZ450" s="201"/>
      <c r="HA450" s="201"/>
      <c r="HB450" s="201"/>
      <c r="HC450" s="201"/>
      <c r="HD450" s="201"/>
      <c r="HE450" s="201"/>
      <c r="HF450" s="201"/>
      <c r="HG450" s="201"/>
      <c r="HH450" s="201"/>
      <c r="HI450" s="201"/>
      <c r="HJ450" s="201"/>
      <c r="HK450" s="201"/>
      <c r="HL450" s="201"/>
      <c r="HM450" s="201"/>
      <c r="HN450" s="201"/>
      <c r="HO450" s="201"/>
      <c r="HP450" s="201"/>
      <c r="HQ450" s="201"/>
      <c r="HR450" s="201"/>
      <c r="HS450" s="201"/>
      <c r="HT450" s="201"/>
      <c r="HU450" s="201"/>
      <c r="HV450" s="201"/>
      <c r="HW450" s="201"/>
      <c r="HX450" s="201"/>
      <c r="HY450" s="201"/>
      <c r="HZ450" s="201"/>
      <c r="IA450" s="201"/>
      <c r="IB450" s="201"/>
      <c r="IC450" s="201"/>
      <c r="ID450" s="201"/>
      <c r="IE450" s="201"/>
      <c r="IF450" s="201"/>
      <c r="IG450" s="201"/>
      <c r="IH450" s="201"/>
      <c r="II450" s="201"/>
      <c r="IJ450" s="201"/>
      <c r="IK450" s="201"/>
      <c r="IL450" s="201"/>
      <c r="IM450" s="201"/>
      <c r="IN450" s="201"/>
      <c r="IO450" s="201"/>
      <c r="IP450" s="201"/>
      <c r="IQ450" s="201"/>
      <c r="IR450" s="201"/>
      <c r="IS450" s="201"/>
      <c r="IT450" s="201"/>
      <c r="IU450" s="201"/>
      <c r="IV450" s="201"/>
      <c r="IW450" s="201"/>
      <c r="IX450" s="201"/>
      <c r="IY450" s="201"/>
      <c r="IZ450" s="201"/>
      <c r="JA450" s="201"/>
      <c r="JB450" s="201"/>
      <c r="JC450" s="201"/>
      <c r="JD450" s="201"/>
      <c r="JE450" s="201"/>
      <c r="JF450" s="201"/>
      <c r="JG450" s="201"/>
      <c r="JH450" s="201"/>
      <c r="JI450" s="201"/>
      <c r="JJ450" s="201"/>
      <c r="JK450" s="201"/>
      <c r="JL450" s="201"/>
      <c r="JM450" s="201"/>
      <c r="JN450" s="201"/>
      <c r="JO450" s="201"/>
      <c r="JP450" s="201"/>
      <c r="JQ450" s="201"/>
      <c r="JR450" s="201"/>
      <c r="JS450" s="201"/>
      <c r="JT450" s="201"/>
      <c r="JU450" s="201"/>
      <c r="JV450" s="201"/>
      <c r="JW450" s="201"/>
      <c r="JX450" s="201"/>
      <c r="JY450" s="201"/>
      <c r="JZ450" s="201"/>
      <c r="KA450" s="201"/>
      <c r="KB450" s="201"/>
      <c r="KC450" s="201"/>
      <c r="KD450" s="201"/>
      <c r="KE450" s="201"/>
      <c r="KF450" s="201"/>
      <c r="KG450" s="201"/>
      <c r="KH450" s="201"/>
      <c r="KI450" s="201"/>
      <c r="KJ450" s="201"/>
      <c r="KK450" s="201"/>
      <c r="KL450" s="201"/>
      <c r="KM450" s="201"/>
      <c r="KN450" s="201"/>
      <c r="KO450" s="201"/>
      <c r="KP450" s="201"/>
      <c r="KQ450" s="201"/>
      <c r="KR450" s="201"/>
      <c r="KS450" s="201"/>
      <c r="KT450" s="201"/>
      <c r="KU450" s="201"/>
      <c r="KV450" s="201"/>
      <c r="KW450" s="201"/>
      <c r="KX450" s="201"/>
      <c r="KY450" s="201"/>
      <c r="KZ450" s="201"/>
      <c r="LA450" s="201"/>
      <c r="LB450" s="201"/>
      <c r="LC450" s="201"/>
      <c r="LD450" s="201"/>
      <c r="LE450" s="201"/>
      <c r="LF450" s="201"/>
      <c r="LG450" s="201"/>
      <c r="LH450" s="201"/>
      <c r="LI450" s="201"/>
      <c r="LJ450" s="201"/>
      <c r="LK450" s="201"/>
      <c r="LL450" s="201"/>
      <c r="LM450" s="201"/>
      <c r="LN450" s="201"/>
      <c r="LO450" s="201"/>
      <c r="LP450" s="201"/>
      <c r="LQ450" s="201"/>
      <c r="LR450" s="201"/>
      <c r="LS450" s="201"/>
      <c r="LT450" s="201"/>
      <c r="LU450" s="201"/>
      <c r="LV450" s="201"/>
      <c r="LW450" s="201"/>
      <c r="LX450" s="201"/>
      <c r="LY450" s="201"/>
      <c r="LZ450" s="201"/>
      <c r="MA450" s="201"/>
      <c r="MB450" s="201"/>
      <c r="MC450" s="201"/>
      <c r="MD450" s="201"/>
      <c r="ME450" s="201"/>
      <c r="MF450" s="201"/>
      <c r="MG450" s="201"/>
      <c r="MH450" s="201"/>
      <c r="MI450" s="201"/>
      <c r="MJ450" s="201"/>
      <c r="MK450" s="201"/>
      <c r="ML450" s="201"/>
      <c r="MM450" s="201"/>
      <c r="MN450" s="201"/>
      <c r="MO450" s="201"/>
      <c r="MP450" s="201"/>
      <c r="MQ450" s="201"/>
      <c r="MR450" s="201"/>
      <c r="MS450" s="201"/>
      <c r="MT450" s="201"/>
      <c r="MU450" s="201"/>
      <c r="MV450" s="201"/>
      <c r="MW450" s="201"/>
      <c r="MX450" s="201"/>
      <c r="MY450" s="201"/>
      <c r="MZ450" s="201"/>
      <c r="NA450" s="201"/>
      <c r="NB450" s="201"/>
      <c r="NC450" s="201"/>
      <c r="ND450" s="201"/>
      <c r="NE450" s="201"/>
      <c r="NF450" s="201"/>
      <c r="NG450" s="201"/>
      <c r="NH450" s="201"/>
      <c r="NI450" s="201"/>
      <c r="NJ450" s="201"/>
      <c r="NK450" s="201"/>
      <c r="NL450" s="201"/>
      <c r="NM450" s="201"/>
      <c r="NN450" s="201"/>
      <c r="NO450" s="201"/>
      <c r="NP450" s="201"/>
      <c r="NQ450" s="201"/>
      <c r="NR450" s="201"/>
      <c r="NS450" s="201"/>
      <c r="NT450" s="201"/>
      <c r="NU450" s="201"/>
      <c r="NV450" s="201"/>
      <c r="NW450" s="201"/>
      <c r="NX450" s="201"/>
      <c r="NY450" s="201"/>
      <c r="NZ450" s="201"/>
      <c r="OA450" s="201"/>
      <c r="OB450" s="201"/>
      <c r="OC450" s="201"/>
      <c r="OD450" s="201"/>
      <c r="OE450" s="201"/>
      <c r="OF450" s="201"/>
      <c r="OG450" s="201"/>
      <c r="OH450" s="201"/>
      <c r="OI450" s="201"/>
      <c r="OJ450" s="201"/>
      <c r="OK450" s="201"/>
      <c r="OL450" s="201"/>
      <c r="OM450" s="201"/>
      <c r="ON450" s="201"/>
      <c r="OO450" s="201"/>
      <c r="OP450" s="201"/>
      <c r="OQ450" s="201"/>
      <c r="OR450" s="201"/>
      <c r="OS450" s="201"/>
      <c r="OT450" s="201"/>
      <c r="OU450" s="201"/>
      <c r="OV450" s="201"/>
      <c r="OW450" s="201"/>
      <c r="OX450" s="201"/>
      <c r="OY450" s="201"/>
      <c r="OZ450" s="201"/>
      <c r="PA450" s="201"/>
      <c r="PB450" s="201"/>
      <c r="PC450" s="201"/>
      <c r="PD450" s="201"/>
      <c r="PE450" s="201"/>
      <c r="PF450" s="201"/>
      <c r="PG450" s="201"/>
      <c r="PH450" s="201"/>
      <c r="PI450" s="201"/>
      <c r="PJ450" s="201"/>
      <c r="PK450" s="201"/>
      <c r="PL450" s="201"/>
      <c r="PM450" s="201"/>
      <c r="PN450" s="201"/>
      <c r="PO450" s="201"/>
      <c r="PP450" s="201"/>
      <c r="PQ450" s="201"/>
      <c r="PR450" s="201"/>
      <c r="PS450" s="201"/>
      <c r="PT450" s="201"/>
      <c r="PU450" s="201"/>
      <c r="PV450" s="201"/>
      <c r="PW450" s="201"/>
      <c r="PX450" s="201"/>
      <c r="PY450" s="201"/>
      <c r="PZ450" s="201"/>
      <c r="QA450" s="201"/>
      <c r="QB450" s="201"/>
      <c r="QC450" s="201"/>
      <c r="QD450" s="201"/>
      <c r="QE450" s="201"/>
      <c r="QF450" s="201"/>
      <c r="QG450" s="201"/>
      <c r="QH450" s="201"/>
      <c r="QI450" s="201"/>
      <c r="QJ450" s="201"/>
      <c r="QK450" s="201"/>
      <c r="QL450" s="201"/>
      <c r="QM450" s="201"/>
      <c r="QN450" s="201"/>
      <c r="QO450" s="201"/>
      <c r="QP450" s="201"/>
      <c r="QQ450" s="201"/>
      <c r="QR450" s="201"/>
      <c r="QS450" s="201"/>
      <c r="QT450" s="201"/>
      <c r="QU450" s="201"/>
      <c r="QV450" s="201"/>
      <c r="QW450" s="201"/>
      <c r="QX450" s="201"/>
      <c r="QY450" s="201"/>
      <c r="QZ450" s="201"/>
      <c r="RA450" s="201"/>
      <c r="RB450" s="201"/>
      <c r="RC450" s="201"/>
      <c r="RD450" s="201"/>
      <c r="RE450" s="201"/>
      <c r="RF450" s="201"/>
      <c r="RG450" s="201"/>
      <c r="RH450" s="201"/>
      <c r="RI450" s="201"/>
      <c r="RJ450" s="201"/>
      <c r="RK450" s="201"/>
      <c r="RL450" s="201"/>
      <c r="RM450" s="201"/>
      <c r="RN450" s="201"/>
      <c r="RO450" s="201"/>
      <c r="RP450" s="201"/>
      <c r="RQ450" s="201"/>
      <c r="RR450" s="201"/>
      <c r="RS450" s="201"/>
      <c r="RT450" s="201"/>
      <c r="RU450" s="201"/>
      <c r="RV450" s="201"/>
      <c r="RW450" s="201"/>
      <c r="RX450" s="201"/>
      <c r="RY450" s="201"/>
      <c r="RZ450" s="201"/>
      <c r="SA450" s="201"/>
      <c r="SB450" s="201"/>
      <c r="SC450" s="201"/>
      <c r="SD450" s="201"/>
      <c r="SE450" s="201"/>
      <c r="SF450" s="201"/>
      <c r="SG450" s="201"/>
      <c r="SH450" s="201"/>
      <c r="SI450" s="201"/>
      <c r="SJ450" s="201"/>
      <c r="SK450" s="201"/>
      <c r="SL450" s="201"/>
      <c r="SM450" s="201"/>
      <c r="SN450" s="201"/>
      <c r="SO450" s="201"/>
      <c r="SP450" s="201"/>
      <c r="SQ450" s="201"/>
      <c r="SR450" s="201"/>
      <c r="SS450" s="201"/>
      <c r="ST450" s="201"/>
      <c r="SU450" s="201"/>
      <c r="SV450" s="201"/>
      <c r="SW450" s="201"/>
      <c r="SX450" s="201"/>
      <c r="SY450" s="201"/>
      <c r="SZ450" s="201"/>
      <c r="TA450" s="201"/>
      <c r="TB450" s="201"/>
      <c r="TC450" s="201"/>
      <c r="TD450" s="201"/>
      <c r="TE450" s="201"/>
      <c r="TF450" s="201"/>
      <c r="TG450" s="201"/>
      <c r="TH450" s="201"/>
      <c r="TI450" s="201"/>
      <c r="TJ450" s="201"/>
      <c r="TK450" s="201"/>
      <c r="TL450" s="201"/>
      <c r="TM450" s="201"/>
      <c r="TN450" s="201"/>
      <c r="TO450" s="201"/>
      <c r="TP450" s="201"/>
      <c r="TQ450" s="201"/>
      <c r="TR450" s="201"/>
      <c r="TS450" s="201"/>
      <c r="TT450" s="201"/>
      <c r="TU450" s="201"/>
      <c r="TV450" s="201"/>
      <c r="TW450" s="201"/>
      <c r="TX450" s="201"/>
      <c r="TY450" s="201"/>
      <c r="TZ450" s="201"/>
      <c r="UA450" s="201"/>
      <c r="UB450" s="201"/>
      <c r="UC450" s="201"/>
      <c r="UD450" s="201"/>
      <c r="UE450" s="201"/>
      <c r="UF450" s="201"/>
      <c r="UG450" s="201"/>
      <c r="UH450" s="201"/>
      <c r="UI450" s="201"/>
      <c r="UJ450" s="201"/>
      <c r="UK450" s="201"/>
      <c r="UL450" s="201"/>
      <c r="UM450" s="201"/>
      <c r="UN450" s="201"/>
      <c r="UO450" s="201"/>
      <c r="UP450" s="201"/>
      <c r="UQ450" s="201"/>
      <c r="UR450" s="201"/>
      <c r="US450" s="201"/>
      <c r="UT450" s="201"/>
      <c r="UU450" s="201"/>
      <c r="UV450" s="201"/>
      <c r="UW450" s="201"/>
      <c r="UX450" s="201"/>
      <c r="UY450" s="201"/>
      <c r="UZ450" s="201"/>
      <c r="VA450" s="201"/>
      <c r="VB450" s="201"/>
      <c r="VC450" s="201"/>
      <c r="VD450" s="201"/>
      <c r="VE450" s="201"/>
      <c r="VF450" s="201"/>
      <c r="VG450" s="201"/>
      <c r="VH450" s="201"/>
      <c r="VI450" s="201"/>
      <c r="VJ450" s="201"/>
      <c r="VK450" s="201"/>
      <c r="VL450" s="201"/>
      <c r="VM450" s="201"/>
      <c r="VN450" s="201"/>
      <c r="VO450" s="201"/>
      <c r="VP450" s="201"/>
      <c r="VQ450" s="201"/>
      <c r="VR450" s="201"/>
      <c r="VS450" s="201"/>
      <c r="VT450" s="201"/>
      <c r="VU450" s="201"/>
      <c r="VV450" s="201"/>
      <c r="VW450" s="201"/>
      <c r="VX450" s="201"/>
      <c r="VY450" s="201"/>
      <c r="VZ450" s="201"/>
      <c r="WA450" s="201"/>
      <c r="WB450" s="201"/>
      <c r="WC450" s="201"/>
      <c r="WD450" s="201"/>
      <c r="WE450" s="201"/>
      <c r="WF450" s="201"/>
      <c r="WG450" s="201"/>
      <c r="WH450" s="201"/>
      <c r="WI450" s="201"/>
      <c r="WJ450" s="201"/>
      <c r="WK450" s="201"/>
      <c r="WL450" s="201"/>
      <c r="WM450" s="201"/>
      <c r="WN450" s="201"/>
      <c r="WO450" s="201"/>
      <c r="WP450" s="201"/>
      <c r="WQ450" s="201"/>
      <c r="WR450" s="201"/>
      <c r="WS450" s="201"/>
      <c r="WT450" s="201"/>
      <c r="WU450" s="201"/>
      <c r="WV450" s="201"/>
      <c r="WW450" s="201"/>
      <c r="WX450" s="201"/>
      <c r="WY450" s="201"/>
      <c r="WZ450" s="201"/>
      <c r="XA450" s="201"/>
      <c r="XB450" s="201"/>
      <c r="XC450" s="201"/>
      <c r="XD450" s="201"/>
      <c r="XE450" s="201"/>
      <c r="XF450" s="201"/>
      <c r="XG450" s="201"/>
      <c r="XH450" s="201"/>
      <c r="XI450" s="201"/>
      <c r="XJ450" s="201"/>
      <c r="XK450" s="201"/>
      <c r="XL450" s="201"/>
      <c r="XM450" s="201"/>
      <c r="XN450" s="201"/>
      <c r="XO450" s="201"/>
      <c r="XP450" s="201"/>
      <c r="XQ450" s="201"/>
      <c r="XR450" s="201"/>
      <c r="XS450" s="201"/>
      <c r="XT450" s="201"/>
      <c r="XU450" s="201"/>
      <c r="XV450" s="201"/>
      <c r="XW450" s="201"/>
      <c r="XX450" s="201"/>
      <c r="XY450" s="201"/>
      <c r="XZ450" s="201"/>
      <c r="YA450" s="201"/>
      <c r="YB450" s="201"/>
      <c r="YC450" s="201"/>
      <c r="YD450" s="201"/>
      <c r="YE450" s="201"/>
      <c r="YF450" s="201"/>
      <c r="YG450" s="201"/>
      <c r="YH450" s="201"/>
      <c r="YI450" s="201"/>
      <c r="YJ450" s="201"/>
      <c r="YK450" s="201"/>
      <c r="YL450" s="201"/>
      <c r="YM450" s="201"/>
      <c r="YN450" s="201"/>
      <c r="YO450" s="201"/>
      <c r="YP450" s="201"/>
      <c r="YQ450" s="201"/>
      <c r="YR450" s="201"/>
      <c r="YS450" s="201"/>
      <c r="YT450" s="201"/>
      <c r="YU450" s="201"/>
      <c r="YV450" s="201"/>
      <c r="YW450" s="201"/>
      <c r="YX450" s="201"/>
      <c r="YY450" s="201"/>
      <c r="YZ450" s="201"/>
      <c r="ZA450" s="201"/>
      <c r="ZB450" s="201"/>
      <c r="ZC450" s="201"/>
      <c r="ZD450" s="201"/>
      <c r="ZE450" s="201"/>
      <c r="ZF450" s="201"/>
      <c r="ZG450" s="201"/>
      <c r="ZH450" s="201"/>
      <c r="ZI450" s="201"/>
      <c r="ZJ450" s="201"/>
      <c r="ZK450" s="201"/>
      <c r="ZL450" s="201"/>
      <c r="ZM450" s="201"/>
      <c r="ZN450" s="201"/>
      <c r="ZO450" s="201"/>
      <c r="ZP450" s="201"/>
      <c r="ZQ450" s="201"/>
      <c r="ZR450" s="201"/>
      <c r="ZS450" s="201"/>
      <c r="ZT450" s="201"/>
      <c r="ZU450" s="201"/>
      <c r="ZV450" s="201"/>
      <c r="ZW450" s="201"/>
      <c r="ZX450" s="201"/>
      <c r="ZY450" s="201"/>
      <c r="ZZ450" s="201"/>
      <c r="AAA450" s="201"/>
      <c r="AAB450" s="201"/>
      <c r="AAC450" s="201"/>
      <c r="AAD450" s="201"/>
      <c r="AAE450" s="201"/>
      <c r="AAF450" s="201"/>
      <c r="AAG450" s="201"/>
      <c r="AAH450" s="201"/>
      <c r="AAI450" s="201"/>
      <c r="AAJ450" s="201"/>
      <c r="AAK450" s="201"/>
      <c r="AAL450" s="201"/>
      <c r="AAM450" s="201"/>
      <c r="AAN450" s="201"/>
      <c r="AAO450" s="201"/>
      <c r="AAP450" s="201"/>
      <c r="AAQ450" s="201"/>
      <c r="AAR450" s="201"/>
      <c r="AAS450" s="201"/>
      <c r="AAT450" s="201"/>
      <c r="AAU450" s="201"/>
      <c r="AAV450" s="201"/>
      <c r="AAW450" s="201"/>
      <c r="AAX450" s="201"/>
      <c r="AAY450" s="201"/>
      <c r="AAZ450" s="201"/>
      <c r="ABA450" s="201"/>
      <c r="ABB450" s="201"/>
      <c r="ABC450" s="201"/>
      <c r="ABD450" s="201"/>
      <c r="ABE450" s="201"/>
      <c r="ABF450" s="201"/>
      <c r="ABG450" s="201"/>
      <c r="ABH450" s="201"/>
      <c r="ABI450" s="201"/>
      <c r="ABJ450" s="201"/>
      <c r="ABK450" s="201"/>
      <c r="ABL450" s="201"/>
      <c r="ABM450" s="201"/>
      <c r="ABN450" s="201"/>
      <c r="ABO450" s="201"/>
      <c r="ABP450" s="201"/>
      <c r="ABQ450" s="201"/>
      <c r="ABR450" s="201"/>
      <c r="ABS450" s="201"/>
      <c r="ABT450" s="201"/>
      <c r="ABU450" s="201"/>
      <c r="ABV450" s="201"/>
      <c r="ABW450" s="201"/>
      <c r="ABX450" s="201"/>
      <c r="ABY450" s="201"/>
      <c r="ABZ450" s="201"/>
      <c r="ACA450" s="201"/>
      <c r="ACB450" s="201"/>
      <c r="ACC450" s="201"/>
      <c r="ACD450" s="201"/>
      <c r="ACE450" s="201"/>
      <c r="ACF450" s="201"/>
      <c r="ACG450" s="201"/>
      <c r="ACH450" s="201"/>
      <c r="ACI450" s="201"/>
      <c r="ACJ450" s="201"/>
      <c r="ACK450" s="201"/>
      <c r="ACL450" s="201"/>
      <c r="ACM450" s="201"/>
      <c r="ACN450" s="201"/>
      <c r="ACO450" s="201"/>
      <c r="ACP450" s="201"/>
      <c r="ACQ450" s="201"/>
      <c r="ACR450" s="201"/>
      <c r="ACS450" s="201"/>
      <c r="ACT450" s="201"/>
      <c r="ACU450" s="201"/>
      <c r="ACV450" s="201"/>
      <c r="ACW450" s="201"/>
      <c r="ACX450" s="201"/>
      <c r="ACY450" s="201"/>
      <c r="ACZ450" s="201"/>
      <c r="ADA450" s="201"/>
      <c r="ADB450" s="201"/>
      <c r="ADC450" s="201"/>
      <c r="ADD450" s="201"/>
      <c r="ADE450" s="201"/>
      <c r="ADF450" s="201"/>
      <c r="ADG450" s="201"/>
      <c r="ADH450" s="201"/>
      <c r="ADI450" s="201"/>
      <c r="ADJ450" s="201"/>
      <c r="ADK450" s="201"/>
      <c r="ADL450" s="201"/>
      <c r="ADM450" s="201"/>
      <c r="ADN450" s="201"/>
      <c r="ADO450" s="201"/>
      <c r="ADP450" s="201"/>
      <c r="ADQ450" s="201"/>
      <c r="ADR450" s="201"/>
      <c r="ADS450" s="201"/>
      <c r="ADT450" s="201"/>
      <c r="ADU450" s="201"/>
      <c r="ADV450" s="201"/>
      <c r="ADW450" s="201"/>
      <c r="ADX450" s="201"/>
      <c r="ADY450" s="201"/>
      <c r="ADZ450" s="201"/>
      <c r="AEA450" s="201"/>
      <c r="AEB450" s="201"/>
      <c r="AEC450" s="201"/>
      <c r="AED450" s="201"/>
      <c r="AEE450" s="201"/>
      <c r="AEF450" s="201"/>
      <c r="AEG450" s="201"/>
      <c r="AEH450" s="201"/>
      <c r="AEI450" s="201"/>
      <c r="AEJ450" s="201"/>
      <c r="AEK450" s="201"/>
      <c r="AEL450" s="201"/>
      <c r="AEM450" s="201"/>
      <c r="AEN450" s="201"/>
      <c r="AEO450" s="201"/>
      <c r="AEP450" s="201"/>
      <c r="AEQ450" s="201"/>
      <c r="AER450" s="201"/>
      <c r="AES450" s="201"/>
      <c r="AET450" s="201"/>
      <c r="AEU450" s="201"/>
      <c r="AEV450" s="201"/>
      <c r="AEW450" s="201"/>
      <c r="AEX450" s="201"/>
      <c r="AEY450" s="201"/>
      <c r="AEZ450" s="201"/>
      <c r="AFA450" s="201"/>
      <c r="AFB450" s="201"/>
      <c r="AFC450" s="201"/>
      <c r="AFD450" s="201"/>
      <c r="AFE450" s="201"/>
      <c r="AFF450" s="201"/>
      <c r="AFG450" s="201"/>
      <c r="AFH450" s="201"/>
      <c r="AFI450" s="201"/>
      <c r="AFJ450" s="201"/>
      <c r="AFK450" s="201"/>
      <c r="AFL450" s="201"/>
      <c r="AFM450" s="201"/>
      <c r="AFN450" s="201"/>
      <c r="AFO450" s="201"/>
      <c r="AFP450" s="201"/>
      <c r="AFQ450" s="201"/>
      <c r="AFR450" s="201"/>
      <c r="AFS450" s="201"/>
      <c r="AFT450" s="201"/>
      <c r="AFU450" s="201"/>
      <c r="AFV450" s="201"/>
      <c r="AFW450" s="201"/>
      <c r="AFX450" s="201"/>
      <c r="AFY450" s="201"/>
      <c r="AFZ450" s="201"/>
      <c r="AGA450" s="201"/>
      <c r="AGB450" s="201"/>
      <c r="AGC450" s="201"/>
      <c r="AGD450" s="201"/>
      <c r="AGE450" s="201"/>
      <c r="AGF450" s="201"/>
      <c r="AGG450" s="201"/>
      <c r="AGH450" s="201"/>
      <c r="AGI450" s="201"/>
      <c r="AGJ450" s="201"/>
      <c r="AGK450" s="201"/>
      <c r="AGL450" s="201"/>
      <c r="AGM450" s="201"/>
      <c r="AGN450" s="201"/>
      <c r="AGO450" s="201"/>
      <c r="AGP450" s="201"/>
      <c r="AGQ450" s="201"/>
      <c r="AGR450" s="201"/>
      <c r="AGS450" s="201"/>
      <c r="AGT450" s="201"/>
      <c r="AGU450" s="201"/>
      <c r="AGV450" s="201"/>
      <c r="AGW450" s="201"/>
      <c r="AGX450" s="201"/>
      <c r="AGY450" s="201"/>
      <c r="AGZ450" s="201"/>
      <c r="AHA450" s="201"/>
      <c r="AHB450" s="201"/>
      <c r="AHC450" s="201"/>
      <c r="AHD450" s="201"/>
      <c r="AHE450" s="201"/>
      <c r="AHF450" s="201"/>
      <c r="AHG450" s="201"/>
      <c r="AHH450" s="201"/>
      <c r="AHI450" s="201"/>
      <c r="AHJ450" s="201"/>
      <c r="AHK450" s="201"/>
      <c r="AHL450" s="201"/>
      <c r="AHM450" s="201"/>
      <c r="AHN450" s="201"/>
      <c r="AHO450" s="201"/>
      <c r="AHP450" s="201"/>
      <c r="AHQ450" s="201"/>
      <c r="AHR450" s="201"/>
      <c r="AHS450" s="201"/>
      <c r="AHT450" s="201"/>
      <c r="AHU450" s="201"/>
      <c r="AHV450" s="201"/>
      <c r="AHW450" s="201"/>
      <c r="AHX450" s="201"/>
      <c r="AHY450" s="201"/>
      <c r="AHZ450" s="201"/>
      <c r="AIA450" s="201"/>
      <c r="AIB450" s="201"/>
      <c r="AIC450" s="201"/>
      <c r="AID450" s="201"/>
      <c r="AIE450" s="201"/>
      <c r="AIF450" s="201"/>
      <c r="AIG450" s="201"/>
      <c r="AIH450" s="201"/>
      <c r="AII450" s="201"/>
      <c r="AIJ450" s="201"/>
      <c r="AIK450" s="201"/>
      <c r="AIL450" s="201"/>
      <c r="AIM450" s="201"/>
      <c r="AIN450" s="201"/>
      <c r="AIO450" s="201"/>
      <c r="AIP450" s="201"/>
      <c r="AIQ450" s="201"/>
      <c r="AIR450" s="201"/>
      <c r="AIS450" s="201"/>
      <c r="AIT450" s="201"/>
      <c r="AIU450" s="201"/>
      <c r="AIV450" s="201"/>
      <c r="AIW450" s="201"/>
      <c r="AIX450" s="201"/>
      <c r="AIY450" s="201"/>
      <c r="AIZ450" s="201"/>
      <c r="AJA450" s="201"/>
      <c r="AJB450" s="201"/>
      <c r="AJC450" s="201"/>
      <c r="AJD450" s="201"/>
      <c r="AJE450" s="201"/>
      <c r="AJF450" s="201"/>
      <c r="AJG450" s="201"/>
      <c r="AJH450" s="201"/>
      <c r="AJI450" s="201"/>
      <c r="AJJ450" s="201"/>
      <c r="AJK450" s="201"/>
      <c r="AJL450" s="201"/>
      <c r="AJM450" s="201"/>
      <c r="AJN450" s="201"/>
      <c r="AJO450" s="201"/>
      <c r="AJP450" s="201"/>
      <c r="AJQ450" s="201"/>
      <c r="AJR450" s="201"/>
      <c r="AJS450" s="201"/>
      <c r="AJT450" s="201"/>
      <c r="AJU450" s="201"/>
      <c r="AJV450" s="201"/>
      <c r="AJW450" s="201"/>
      <c r="AJX450" s="201"/>
      <c r="AJY450" s="201"/>
      <c r="AJZ450" s="201"/>
      <c r="AKA450" s="201"/>
      <c r="AKB450" s="201"/>
      <c r="AKC450" s="201"/>
      <c r="AKD450" s="201"/>
      <c r="AKE450" s="201"/>
      <c r="AKF450" s="201"/>
      <c r="AKG450" s="201"/>
      <c r="AKH450" s="201"/>
      <c r="AKI450" s="201"/>
      <c r="AKJ450" s="201"/>
      <c r="AKK450" s="201"/>
      <c r="AKL450" s="201"/>
      <c r="AKM450" s="201"/>
      <c r="AKN450" s="201"/>
      <c r="AKO450" s="201"/>
      <c r="AKP450" s="201"/>
      <c r="AKQ450" s="201"/>
      <c r="AKR450" s="201"/>
      <c r="AKS450" s="201"/>
      <c r="AKT450" s="201"/>
      <c r="AKU450" s="201"/>
      <c r="AKV450" s="201"/>
      <c r="AKW450" s="201"/>
      <c r="AKX450" s="201"/>
      <c r="AKY450" s="201"/>
      <c r="AKZ450" s="201"/>
      <c r="ALA450" s="201"/>
      <c r="ALB450" s="201"/>
      <c r="ALC450" s="201"/>
      <c r="ALD450" s="201"/>
      <c r="ALE450" s="201"/>
      <c r="ALF450" s="201"/>
      <c r="ALG450" s="201"/>
      <c r="ALH450" s="201"/>
      <c r="ALI450" s="201"/>
      <c r="ALJ450" s="201"/>
      <c r="ALK450" s="201"/>
      <c r="ALL450" s="201"/>
      <c r="ALM450" s="201"/>
      <c r="ALN450" s="201"/>
      <c r="ALO450" s="201"/>
      <c r="ALP450" s="201"/>
      <c r="ALQ450" s="201"/>
      <c r="ALR450" s="201"/>
      <c r="ALS450" s="201"/>
      <c r="ALT450" s="201"/>
      <c r="ALU450" s="201"/>
      <c r="ALV450" s="201"/>
      <c r="ALW450" s="201"/>
      <c r="ALX450" s="201"/>
      <c r="ALY450" s="201"/>
      <c r="ALZ450" s="201"/>
      <c r="AMA450" s="201"/>
      <c r="AMB450" s="201"/>
      <c r="AMC450" s="201"/>
      <c r="AMD450" s="201"/>
      <c r="AME450" s="201"/>
      <c r="AMF450" s="201"/>
      <c r="AMG450" s="201"/>
      <c r="AMH450" s="201"/>
      <c r="AMI450" s="201"/>
      <c r="AMJ450" s="201"/>
      <c r="AMK450" s="201"/>
      <c r="AML450" s="201"/>
      <c r="AMM450" s="201"/>
      <c r="AMN450" s="201"/>
      <c r="AMO450" s="201"/>
      <c r="AMP450" s="201"/>
      <c r="AMQ450" s="201"/>
      <c r="AMR450" s="201"/>
      <c r="AMS450" s="201"/>
      <c r="AMT450" s="201"/>
      <c r="AMU450" s="201"/>
      <c r="AMV450" s="201"/>
      <c r="AMW450" s="201"/>
      <c r="AMX450" s="201"/>
      <c r="AMY450" s="201"/>
      <c r="AMZ450" s="201"/>
      <c r="ANA450" s="201"/>
      <c r="ANB450" s="201"/>
      <c r="ANC450" s="201"/>
      <c r="AND450" s="201"/>
      <c r="ANE450" s="201"/>
      <c r="ANF450" s="201"/>
      <c r="ANG450" s="201"/>
      <c r="ANH450" s="201"/>
      <c r="ANI450" s="201"/>
      <c r="ANJ450" s="201"/>
      <c r="ANK450" s="201"/>
      <c r="ANL450" s="201"/>
      <c r="ANM450" s="201"/>
      <c r="ANN450" s="201"/>
      <c r="ANO450" s="201"/>
      <c r="ANP450" s="201"/>
      <c r="ANQ450" s="201"/>
      <c r="ANR450" s="201"/>
      <c r="ANS450" s="201"/>
      <c r="ANT450" s="201"/>
      <c r="ANU450" s="201"/>
      <c r="ANV450" s="201"/>
      <c r="ANW450" s="201"/>
      <c r="ANX450" s="201"/>
      <c r="ANY450" s="201"/>
      <c r="ANZ450" s="201"/>
      <c r="AOA450" s="201"/>
      <c r="AOB450" s="201"/>
      <c r="AOC450" s="201"/>
      <c r="AOD450" s="201"/>
      <c r="AOE450" s="201"/>
      <c r="AOF450" s="201"/>
      <c r="AOG450" s="201"/>
      <c r="AOH450" s="201"/>
      <c r="AOI450" s="201"/>
      <c r="AOJ450" s="201"/>
      <c r="AOK450" s="201"/>
      <c r="AOL450" s="201"/>
      <c r="AOM450" s="201"/>
      <c r="AON450" s="201"/>
      <c r="AOO450" s="201"/>
      <c r="AOP450" s="201"/>
      <c r="AOQ450" s="201"/>
      <c r="AOR450" s="201"/>
      <c r="AOS450" s="201"/>
      <c r="AOT450" s="201"/>
      <c r="AOU450" s="201"/>
      <c r="AOV450" s="201"/>
      <c r="AOW450" s="201"/>
      <c r="AOX450" s="201"/>
      <c r="AOY450" s="201"/>
      <c r="AOZ450" s="201"/>
      <c r="APA450" s="201"/>
      <c r="APB450" s="201"/>
      <c r="APC450" s="201"/>
      <c r="APD450" s="201"/>
      <c r="APE450" s="201"/>
      <c r="APF450" s="201"/>
      <c r="APG450" s="201"/>
      <c r="APH450" s="201"/>
      <c r="API450" s="201"/>
      <c r="APJ450" s="201"/>
      <c r="APK450" s="201"/>
      <c r="APL450" s="201"/>
      <c r="APM450" s="201"/>
      <c r="APN450" s="201"/>
      <c r="APO450" s="201"/>
      <c r="APP450" s="201"/>
      <c r="APQ450" s="201"/>
      <c r="APR450" s="201"/>
      <c r="APS450" s="201"/>
      <c r="APT450" s="201"/>
      <c r="APU450" s="201"/>
      <c r="APV450" s="201"/>
      <c r="APW450" s="201"/>
      <c r="APX450" s="201"/>
      <c r="APY450" s="201"/>
      <c r="APZ450" s="201"/>
      <c r="AQA450" s="201"/>
      <c r="AQB450" s="201"/>
      <c r="AQC450" s="201"/>
      <c r="AQD450" s="201"/>
      <c r="AQE450" s="201"/>
      <c r="AQF450" s="201"/>
      <c r="AQG450" s="201"/>
      <c r="AQH450" s="201"/>
      <c r="AQI450" s="201"/>
      <c r="AQJ450" s="201"/>
      <c r="AQK450" s="201"/>
      <c r="AQL450" s="201"/>
      <c r="AQM450" s="201"/>
      <c r="AQN450" s="201"/>
      <c r="AQO450" s="201"/>
      <c r="AQP450" s="201"/>
      <c r="AQQ450" s="201"/>
      <c r="AQR450" s="201"/>
      <c r="AQS450" s="201"/>
      <c r="AQT450" s="201"/>
      <c r="AQU450" s="201"/>
      <c r="AQV450" s="201"/>
      <c r="AQW450" s="201"/>
      <c r="AQX450" s="201"/>
      <c r="AQY450" s="201"/>
      <c r="AQZ450" s="201"/>
      <c r="ARA450" s="201"/>
      <c r="ARB450" s="201"/>
      <c r="ARC450" s="201"/>
      <c r="ARD450" s="201"/>
      <c r="ARE450" s="201"/>
      <c r="ARF450" s="201"/>
      <c r="ARG450" s="201"/>
      <c r="ARH450" s="201"/>
      <c r="ARI450" s="201"/>
      <c r="ARJ450" s="201"/>
      <c r="ARK450" s="201"/>
      <c r="ARL450" s="201"/>
      <c r="ARM450" s="201"/>
      <c r="ARN450" s="201"/>
      <c r="ARO450" s="201"/>
      <c r="ARP450" s="201"/>
      <c r="ARQ450" s="201"/>
      <c r="ARR450" s="201"/>
      <c r="ARS450" s="201"/>
      <c r="ART450" s="201"/>
      <c r="ARU450" s="201"/>
      <c r="ARV450" s="201"/>
      <c r="ARW450" s="201"/>
      <c r="ARX450" s="201"/>
      <c r="ARY450" s="201"/>
      <c r="ARZ450" s="201"/>
      <c r="ASA450" s="201"/>
      <c r="ASB450" s="201"/>
      <c r="ASC450" s="201"/>
      <c r="ASD450" s="201"/>
      <c r="ASE450" s="201"/>
      <c r="ASF450" s="201"/>
      <c r="ASG450" s="201"/>
      <c r="ASH450" s="201"/>
      <c r="ASI450" s="201"/>
      <c r="ASJ450" s="201"/>
      <c r="ASK450" s="201"/>
      <c r="ASL450" s="201"/>
      <c r="ASM450" s="201"/>
      <c r="ASN450" s="201"/>
      <c r="ASO450" s="201"/>
      <c r="ASP450" s="201"/>
      <c r="ASQ450" s="201"/>
      <c r="ASR450" s="201"/>
      <c r="ASS450" s="201"/>
      <c r="AST450" s="201"/>
      <c r="ASU450" s="201"/>
      <c r="ASV450" s="201"/>
      <c r="ASW450" s="201"/>
      <c r="ASX450" s="201"/>
      <c r="ASY450" s="201"/>
      <c r="ASZ450" s="201"/>
      <c r="ATA450" s="201"/>
      <c r="ATB450" s="201"/>
      <c r="ATC450" s="201"/>
      <c r="ATD450" s="201"/>
      <c r="ATE450" s="201"/>
      <c r="ATF450" s="201"/>
      <c r="ATG450" s="201"/>
      <c r="ATH450" s="201"/>
      <c r="ATI450" s="201"/>
      <c r="ATJ450" s="201"/>
      <c r="ATK450" s="201"/>
      <c r="ATL450" s="201"/>
      <c r="ATM450" s="201"/>
      <c r="ATN450" s="201"/>
      <c r="ATO450" s="201"/>
      <c r="ATP450" s="201"/>
      <c r="ATQ450" s="201"/>
      <c r="ATR450" s="201"/>
      <c r="ATS450" s="201"/>
      <c r="ATT450" s="201"/>
      <c r="ATU450" s="201"/>
      <c r="ATV450" s="201"/>
      <c r="ATW450" s="201"/>
      <c r="ATX450" s="201"/>
      <c r="ATY450" s="201"/>
      <c r="ATZ450" s="201"/>
      <c r="AUA450" s="201"/>
      <c r="AUB450" s="201"/>
      <c r="AUC450" s="201"/>
      <c r="AUD450" s="201"/>
      <c r="AUE450" s="201"/>
      <c r="AUF450" s="201"/>
      <c r="AUG450" s="201"/>
      <c r="AUH450" s="201"/>
      <c r="AUI450" s="201"/>
      <c r="AUJ450" s="201"/>
      <c r="AUK450" s="201"/>
      <c r="AUL450" s="201"/>
      <c r="AUM450" s="201"/>
      <c r="AUN450" s="201"/>
      <c r="AUO450" s="201"/>
      <c r="AUP450" s="201"/>
      <c r="AUQ450" s="201"/>
      <c r="AUR450" s="201"/>
      <c r="AUS450" s="201"/>
      <c r="AUT450" s="201"/>
      <c r="AUU450" s="201"/>
      <c r="AUV450" s="201"/>
      <c r="AUW450" s="201"/>
      <c r="AUX450" s="201"/>
      <c r="AUY450" s="201"/>
      <c r="AUZ450" s="201"/>
      <c r="AVA450" s="201"/>
      <c r="AVB450" s="201"/>
      <c r="AVC450" s="201"/>
      <c r="AVD450" s="201"/>
      <c r="AVE450" s="201"/>
      <c r="AVF450" s="201"/>
      <c r="AVG450" s="201"/>
      <c r="AVH450" s="201"/>
      <c r="AVI450" s="201"/>
      <c r="AVJ450" s="201"/>
      <c r="AVK450" s="201"/>
      <c r="AVL450" s="201"/>
      <c r="AVM450" s="201"/>
      <c r="AVN450" s="201"/>
      <c r="AVO450" s="201"/>
      <c r="AVP450" s="201"/>
      <c r="AVQ450" s="201"/>
      <c r="AVR450" s="201"/>
      <c r="AVS450" s="201"/>
      <c r="AVT450" s="201"/>
      <c r="AVU450" s="201"/>
      <c r="AVV450" s="201"/>
      <c r="AVW450" s="201"/>
      <c r="AVX450" s="201"/>
      <c r="AVY450" s="201"/>
      <c r="AVZ450" s="201"/>
      <c r="AWA450" s="201"/>
      <c r="AWB450" s="201"/>
      <c r="AWC450" s="201"/>
      <c r="AWD450" s="201"/>
      <c r="AWE450" s="201"/>
      <c r="AWF450" s="201"/>
      <c r="AWG450" s="201"/>
      <c r="AWH450" s="201"/>
      <c r="AWI450" s="201"/>
      <c r="AWJ450" s="201"/>
      <c r="AWK450" s="201"/>
      <c r="AWL450" s="201"/>
      <c r="AWM450" s="201"/>
      <c r="AWN450" s="201"/>
      <c r="AWO450" s="201"/>
      <c r="AWP450" s="201"/>
      <c r="AWQ450" s="201"/>
      <c r="AWR450" s="201"/>
      <c r="AWS450" s="201"/>
      <c r="AWT450" s="201"/>
      <c r="AWU450" s="201"/>
      <c r="AWV450" s="201"/>
      <c r="AWW450" s="201"/>
      <c r="AWX450" s="201"/>
      <c r="AWY450" s="201"/>
      <c r="AWZ450" s="201"/>
      <c r="AXA450" s="201"/>
      <c r="AXB450" s="201"/>
      <c r="AXC450" s="201"/>
      <c r="AXD450" s="201"/>
      <c r="AXE450" s="201"/>
      <c r="AXF450" s="201"/>
      <c r="AXG450" s="201"/>
      <c r="AXH450" s="201"/>
      <c r="AXI450" s="201"/>
      <c r="AXJ450" s="201"/>
      <c r="AXK450" s="201"/>
      <c r="AXL450" s="201"/>
      <c r="AXM450" s="201"/>
      <c r="AXN450" s="201"/>
      <c r="AXO450" s="201"/>
      <c r="AXP450" s="201"/>
      <c r="AXQ450" s="201"/>
      <c r="AXR450" s="201"/>
      <c r="AXS450" s="201"/>
      <c r="AXT450" s="201"/>
      <c r="AXU450" s="201"/>
      <c r="AXV450" s="201"/>
      <c r="AXW450" s="201"/>
      <c r="AXX450" s="201"/>
      <c r="AXY450" s="201"/>
      <c r="AXZ450" s="201"/>
      <c r="AYA450" s="201"/>
      <c r="AYB450" s="201"/>
      <c r="AYC450" s="201"/>
      <c r="AYD450" s="201"/>
      <c r="AYE450" s="201"/>
      <c r="AYF450" s="201"/>
      <c r="AYG450" s="201"/>
      <c r="AYH450" s="201"/>
      <c r="AYI450" s="201"/>
      <c r="AYJ450" s="201"/>
      <c r="AYK450" s="201"/>
      <c r="AYL450" s="201"/>
      <c r="AYM450" s="201"/>
      <c r="AYN450" s="201"/>
      <c r="AYO450" s="201"/>
      <c r="AYP450" s="201"/>
      <c r="AYQ450" s="201"/>
      <c r="AYR450" s="201"/>
      <c r="AYS450" s="201"/>
      <c r="AYT450" s="201"/>
      <c r="AYU450" s="201"/>
      <c r="AYV450" s="201"/>
      <c r="AYW450" s="201"/>
      <c r="AYX450" s="201"/>
      <c r="AYY450" s="201"/>
      <c r="AYZ450" s="201"/>
      <c r="AZA450" s="201"/>
      <c r="AZB450" s="201"/>
      <c r="AZC450" s="201"/>
      <c r="AZD450" s="201"/>
      <c r="AZE450" s="201"/>
      <c r="AZF450" s="201"/>
      <c r="AZG450" s="201"/>
      <c r="AZH450" s="201"/>
      <c r="AZI450" s="201"/>
      <c r="AZJ450" s="201"/>
      <c r="AZK450" s="201"/>
      <c r="AZL450" s="201"/>
      <c r="AZM450" s="201"/>
      <c r="AZN450" s="201"/>
      <c r="AZO450" s="201"/>
      <c r="AZP450" s="201"/>
      <c r="AZQ450" s="201"/>
      <c r="AZR450" s="201"/>
      <c r="AZS450" s="201"/>
      <c r="AZT450" s="201"/>
      <c r="AZU450" s="201"/>
      <c r="AZV450" s="201"/>
      <c r="AZW450" s="201"/>
      <c r="AZX450" s="201"/>
      <c r="AZY450" s="201"/>
      <c r="AZZ450" s="201"/>
      <c r="BAA450" s="201"/>
      <c r="BAB450" s="201"/>
      <c r="BAC450" s="201"/>
      <c r="BAD450" s="201"/>
      <c r="BAE450" s="201"/>
      <c r="BAF450" s="201"/>
      <c r="BAG450" s="201"/>
      <c r="BAH450" s="201"/>
      <c r="BAI450" s="201"/>
      <c r="BAJ450" s="201"/>
      <c r="BAK450" s="201"/>
      <c r="BAL450" s="201"/>
      <c r="BAM450" s="201"/>
      <c r="BAN450" s="201"/>
      <c r="BAO450" s="201"/>
      <c r="BAP450" s="201"/>
      <c r="BAQ450" s="201"/>
      <c r="BAR450" s="201"/>
      <c r="BAS450" s="201"/>
      <c r="BAT450" s="201"/>
      <c r="BAU450" s="201"/>
      <c r="BAV450" s="201"/>
      <c r="BAW450" s="201"/>
      <c r="BAX450" s="201"/>
      <c r="BAY450" s="201"/>
      <c r="BAZ450" s="201"/>
      <c r="BBA450" s="201"/>
      <c r="BBB450" s="201"/>
      <c r="BBC450" s="201"/>
      <c r="BBD450" s="201"/>
      <c r="BBE450" s="201"/>
      <c r="BBF450" s="201"/>
      <c r="BBG450" s="201"/>
      <c r="BBH450" s="201"/>
      <c r="BBI450" s="201"/>
      <c r="BBJ450" s="201"/>
      <c r="BBK450" s="201"/>
      <c r="BBL450" s="201"/>
      <c r="BBM450" s="201"/>
      <c r="BBN450" s="201"/>
      <c r="BBO450" s="201"/>
      <c r="BBP450" s="201"/>
      <c r="BBQ450" s="201"/>
      <c r="BBR450" s="201"/>
      <c r="BBS450" s="201"/>
      <c r="BBT450" s="201"/>
      <c r="BBU450" s="201"/>
      <c r="BBV450" s="201"/>
      <c r="BBW450" s="201"/>
      <c r="BBX450" s="201"/>
      <c r="BBY450" s="201"/>
      <c r="BBZ450" s="201"/>
      <c r="BCA450" s="201"/>
      <c r="BCB450" s="201"/>
      <c r="BCC450" s="201"/>
      <c r="BCD450" s="201"/>
      <c r="BCE450" s="201"/>
      <c r="BCF450" s="201"/>
      <c r="BCG450" s="201"/>
      <c r="BCH450" s="201"/>
      <c r="BCI450" s="201"/>
      <c r="BCJ450" s="201"/>
      <c r="BCK450" s="201"/>
      <c r="BCL450" s="201"/>
      <c r="BCM450" s="201"/>
      <c r="BCN450" s="201"/>
      <c r="BCO450" s="201"/>
      <c r="BCP450" s="201"/>
      <c r="BCQ450" s="201"/>
      <c r="BCR450" s="201"/>
      <c r="BCS450" s="201"/>
      <c r="BCT450" s="201"/>
      <c r="BCU450" s="201"/>
      <c r="BCV450" s="201"/>
      <c r="BCW450" s="201"/>
      <c r="BCX450" s="201"/>
      <c r="BCY450" s="201"/>
      <c r="BCZ450" s="201"/>
      <c r="BDA450" s="201"/>
      <c r="BDB450" s="201"/>
      <c r="BDC450" s="201"/>
      <c r="BDD450" s="201"/>
      <c r="BDE450" s="201"/>
      <c r="BDF450" s="201"/>
      <c r="BDG450" s="201"/>
      <c r="BDH450" s="201"/>
      <c r="BDI450" s="201"/>
      <c r="BDJ450" s="201"/>
      <c r="BDK450" s="201"/>
      <c r="BDL450" s="201"/>
      <c r="BDM450" s="201"/>
      <c r="BDN450" s="201"/>
      <c r="BDO450" s="201"/>
      <c r="BDP450" s="201"/>
      <c r="BDQ450" s="201"/>
      <c r="BDR450" s="201"/>
      <c r="BDS450" s="201"/>
      <c r="BDT450" s="201"/>
      <c r="BDU450" s="201"/>
      <c r="BDV450" s="201"/>
      <c r="BDW450" s="201"/>
      <c r="BDX450" s="201"/>
      <c r="BDY450" s="201"/>
      <c r="BDZ450" s="201"/>
      <c r="BEA450" s="201"/>
      <c r="BEB450" s="201"/>
      <c r="BEC450" s="201"/>
      <c r="BED450" s="201"/>
      <c r="BEE450" s="201"/>
      <c r="BEF450" s="201"/>
      <c r="BEG450" s="201"/>
      <c r="BEH450" s="201"/>
      <c r="BEI450" s="201"/>
      <c r="BEJ450" s="201"/>
      <c r="BEK450" s="201"/>
    </row>
    <row r="451" spans="1:5061" s="142" customFormat="1" ht="14.45" hidden="1" customHeight="1" x14ac:dyDescent="0.25">
      <c r="A451" s="99" t="s">
        <v>453</v>
      </c>
      <c r="B451" s="94" t="s">
        <v>1</v>
      </c>
      <c r="C451" s="94" t="s">
        <v>71</v>
      </c>
      <c r="D451" s="91" t="s">
        <v>32</v>
      </c>
      <c r="E451" s="241">
        <v>20</v>
      </c>
      <c r="F451" s="231">
        <v>15</v>
      </c>
      <c r="G451" s="92">
        <f>Tabla1[[#This Row],[Precio U. Costo]]*1.05</f>
        <v>15.75</v>
      </c>
      <c r="H451" s="92">
        <f>Tabla1[[#This Row],[Precio U. Costo]]*1.08</f>
        <v>16.200000000000003</v>
      </c>
      <c r="I451" s="92">
        <f>Tabla1[[#This Row],[Precio U. Costo]]*1.1</f>
        <v>16.5</v>
      </c>
      <c r="J451" s="92">
        <f>Tabla1[[#This Row],[Precio U. Costo]]*1.15</f>
        <v>17.25</v>
      </c>
      <c r="K451" s="92">
        <f>Tabla1[[#This Row],[Precio U. Costo]]*1.2</f>
        <v>18</v>
      </c>
      <c r="L451" s="92">
        <f>Tabla1[[#This Row],[Precio U. Costo]]*1.25</f>
        <v>18.75</v>
      </c>
      <c r="M451" s="92">
        <f>Tabla1[[#This Row],[Precio U. Costo]]*1.3</f>
        <v>19.5</v>
      </c>
      <c r="N451" s="92">
        <f>Tabla1[[#This Row],[Precio U. Costo]]*1.35</f>
        <v>20.25</v>
      </c>
      <c r="O451" s="92">
        <f>Tabla1[[#This Row],[Precio U. Costo]]*1.4</f>
        <v>21</v>
      </c>
      <c r="P451" s="92">
        <f>Tabla1[[#This Row],[Precio U. Costo]]*1.45</f>
        <v>21.75</v>
      </c>
      <c r="Q451" s="92">
        <f>Tabla1[[#This Row],[Precio U. Costo]]*1.5</f>
        <v>22.5</v>
      </c>
      <c r="R451" s="100" t="e">
        <f>VLOOKUP(Tabla1[[#This Row],[Item]],Tabla13[],6,)</f>
        <v>#N/A</v>
      </c>
      <c r="S451" s="93" t="e">
        <f>Tabla1[[#This Row],[Cantidad en Existencia registradas]]-Tabla1[[#This Row],[Cantidad vendida
dd/mm/aaaa]]</f>
        <v>#N/A</v>
      </c>
      <c r="T451" s="93" t="e">
        <f>Tabla1[[#This Row],[Cantidad vendida
dd/mm/aaaa]]+#REF!</f>
        <v>#N/A</v>
      </c>
      <c r="U451" s="93" t="e">
        <f>Tabla1[[#This Row],[Existencia
dd/mm/aaaa2]]+#REF!</f>
        <v>#N/A</v>
      </c>
      <c r="V451" s="202"/>
      <c r="W451" s="202"/>
      <c r="X451" s="202"/>
      <c r="Y451" s="202"/>
      <c r="Z451" s="202"/>
      <c r="AA451" s="202"/>
      <c r="AB451" s="202"/>
      <c r="AC451" s="202"/>
      <c r="AD451" s="202"/>
      <c r="AE451" s="202"/>
      <c r="AF451" s="202"/>
      <c r="AG451" s="202"/>
      <c r="AH451" s="202"/>
      <c r="AI451" s="202"/>
      <c r="AJ451" s="202"/>
      <c r="AK451" s="202"/>
      <c r="AL451" s="202"/>
      <c r="AM451" s="202"/>
      <c r="AN451" s="202"/>
      <c r="AO451" s="202"/>
      <c r="AP451" s="202"/>
      <c r="AQ451" s="202"/>
      <c r="AR451" s="202"/>
      <c r="AS451" s="202"/>
      <c r="AT451" s="202"/>
      <c r="AU451" s="202"/>
      <c r="AV451" s="202"/>
      <c r="AW451" s="202"/>
      <c r="AX451" s="202"/>
      <c r="AY451" s="202"/>
      <c r="AZ451" s="202"/>
      <c r="BA451" s="202"/>
      <c r="BB451" s="202"/>
      <c r="BC451" s="202"/>
      <c r="BD451" s="202"/>
      <c r="BE451" s="202"/>
      <c r="BF451" s="202"/>
      <c r="BG451" s="202"/>
      <c r="BH451" s="202"/>
      <c r="BI451" s="202"/>
      <c r="BJ451" s="202"/>
      <c r="BK451" s="202"/>
      <c r="BL451" s="202"/>
      <c r="BM451" s="202"/>
      <c r="BN451" s="202"/>
      <c r="BO451" s="202"/>
      <c r="BP451" s="202"/>
      <c r="BQ451" s="202"/>
      <c r="BR451" s="202"/>
      <c r="BS451" s="202"/>
      <c r="BT451" s="202"/>
      <c r="BU451" s="202"/>
      <c r="BV451" s="202"/>
      <c r="BW451" s="202"/>
      <c r="BX451" s="202"/>
      <c r="BY451" s="202"/>
      <c r="BZ451" s="202"/>
      <c r="CA451" s="202"/>
      <c r="CB451" s="202"/>
      <c r="CC451" s="202"/>
      <c r="CD451" s="202"/>
      <c r="CE451" s="202"/>
      <c r="CF451" s="202"/>
      <c r="CG451" s="202"/>
      <c r="CH451" s="202"/>
      <c r="CI451" s="202"/>
      <c r="CJ451" s="202"/>
      <c r="CK451" s="202"/>
      <c r="CL451" s="202"/>
      <c r="CM451" s="202"/>
      <c r="CN451" s="202"/>
      <c r="CO451" s="202"/>
      <c r="CP451" s="202"/>
      <c r="CQ451" s="202"/>
      <c r="CR451" s="202"/>
      <c r="CS451" s="202"/>
      <c r="CT451" s="202"/>
      <c r="CU451" s="202"/>
      <c r="CV451" s="202"/>
      <c r="CW451" s="202"/>
      <c r="CX451" s="202"/>
      <c r="CY451" s="202"/>
      <c r="CZ451" s="202"/>
      <c r="DA451" s="202"/>
      <c r="DB451" s="202"/>
      <c r="DC451" s="202"/>
      <c r="DD451" s="202"/>
      <c r="DE451" s="202"/>
      <c r="DF451" s="202"/>
      <c r="DG451" s="202"/>
      <c r="DH451" s="202"/>
      <c r="DI451" s="202"/>
      <c r="DJ451" s="202"/>
      <c r="DK451" s="202"/>
      <c r="DL451" s="202"/>
      <c r="DM451" s="202"/>
      <c r="DN451" s="202"/>
      <c r="DO451" s="202"/>
      <c r="DP451" s="202"/>
      <c r="DQ451" s="202"/>
      <c r="DR451" s="202"/>
      <c r="DS451" s="202"/>
      <c r="DT451" s="202"/>
      <c r="DU451" s="202"/>
      <c r="DV451" s="202"/>
      <c r="DW451" s="202"/>
      <c r="DX451" s="202"/>
      <c r="DY451" s="202"/>
      <c r="DZ451" s="202"/>
      <c r="EA451" s="202"/>
      <c r="EB451" s="202"/>
      <c r="EC451" s="202"/>
      <c r="ED451" s="202"/>
      <c r="EE451" s="202"/>
      <c r="EF451" s="202"/>
      <c r="EG451" s="202"/>
      <c r="EH451" s="202"/>
      <c r="EI451" s="202"/>
      <c r="EJ451" s="202"/>
      <c r="EK451" s="202"/>
      <c r="EL451" s="202"/>
      <c r="EM451" s="202"/>
      <c r="EN451" s="202"/>
      <c r="EO451" s="202"/>
      <c r="EP451" s="202"/>
      <c r="EQ451" s="202"/>
      <c r="ER451" s="202"/>
      <c r="ES451" s="202"/>
      <c r="ET451" s="202"/>
      <c r="EU451" s="202"/>
      <c r="EV451" s="202"/>
      <c r="EW451" s="202"/>
      <c r="EX451" s="202"/>
      <c r="EY451" s="202"/>
      <c r="EZ451" s="202"/>
      <c r="FA451" s="202"/>
      <c r="FB451" s="202"/>
      <c r="FC451" s="202"/>
      <c r="FD451" s="202"/>
      <c r="FE451" s="202"/>
      <c r="FF451" s="202"/>
      <c r="FG451" s="202"/>
      <c r="FH451" s="202"/>
      <c r="FI451" s="202"/>
      <c r="FJ451" s="202"/>
      <c r="FK451" s="202"/>
      <c r="FL451" s="202"/>
      <c r="FM451" s="202"/>
      <c r="FN451" s="202"/>
      <c r="FO451" s="202"/>
      <c r="FP451" s="202"/>
      <c r="FQ451" s="202"/>
      <c r="FR451" s="202"/>
      <c r="FS451" s="202"/>
      <c r="FT451" s="202"/>
      <c r="FU451" s="202"/>
      <c r="FV451" s="202"/>
      <c r="FW451" s="202"/>
      <c r="FX451" s="202"/>
      <c r="FY451" s="202"/>
      <c r="FZ451" s="202"/>
      <c r="GA451" s="202"/>
      <c r="GB451" s="202"/>
      <c r="GC451" s="202"/>
      <c r="GD451" s="202"/>
      <c r="GE451" s="202"/>
      <c r="GF451" s="202"/>
      <c r="GG451" s="202"/>
      <c r="GH451" s="202"/>
      <c r="GI451" s="202"/>
      <c r="GJ451" s="202"/>
      <c r="GK451" s="202"/>
      <c r="GL451" s="202"/>
      <c r="GM451" s="202"/>
      <c r="GN451" s="202"/>
      <c r="GO451" s="202"/>
      <c r="GP451" s="202"/>
      <c r="GQ451" s="202"/>
      <c r="GR451" s="202"/>
      <c r="GS451" s="202"/>
      <c r="GT451" s="202"/>
      <c r="GU451" s="202"/>
      <c r="GV451" s="202"/>
      <c r="GW451" s="202"/>
      <c r="GX451" s="202"/>
      <c r="GY451" s="202"/>
      <c r="GZ451" s="202"/>
      <c r="HA451" s="202"/>
      <c r="HB451" s="202"/>
      <c r="HC451" s="202"/>
      <c r="HD451" s="202"/>
      <c r="HE451" s="202"/>
      <c r="HF451" s="202"/>
      <c r="HG451" s="202"/>
      <c r="HH451" s="202"/>
      <c r="HI451" s="202"/>
      <c r="HJ451" s="202"/>
      <c r="HK451" s="202"/>
      <c r="HL451" s="202"/>
      <c r="HM451" s="202"/>
      <c r="HN451" s="202"/>
      <c r="HO451" s="202"/>
      <c r="HP451" s="202"/>
      <c r="HQ451" s="202"/>
      <c r="HR451" s="202"/>
      <c r="HS451" s="202"/>
      <c r="HT451" s="202"/>
      <c r="HU451" s="202"/>
      <c r="HV451" s="202"/>
      <c r="HW451" s="202"/>
      <c r="HX451" s="202"/>
      <c r="HY451" s="202"/>
      <c r="HZ451" s="202"/>
      <c r="IA451" s="202"/>
      <c r="IB451" s="202"/>
      <c r="IC451" s="202"/>
      <c r="ID451" s="202"/>
      <c r="IE451" s="202"/>
      <c r="IF451" s="202"/>
      <c r="IG451" s="202"/>
      <c r="IH451" s="202"/>
      <c r="II451" s="202"/>
      <c r="IJ451" s="202"/>
      <c r="IK451" s="202"/>
      <c r="IL451" s="202"/>
      <c r="IM451" s="202"/>
      <c r="IN451" s="202"/>
      <c r="IO451" s="202"/>
      <c r="IP451" s="202"/>
      <c r="IQ451" s="202"/>
      <c r="IR451" s="202"/>
      <c r="IS451" s="202"/>
      <c r="IT451" s="202"/>
      <c r="IU451" s="202"/>
      <c r="IV451" s="202"/>
      <c r="IW451" s="202"/>
      <c r="IX451" s="202"/>
      <c r="IY451" s="202"/>
      <c r="IZ451" s="202"/>
      <c r="JA451" s="202"/>
      <c r="JB451" s="202"/>
      <c r="JC451" s="202"/>
      <c r="JD451" s="202"/>
      <c r="JE451" s="202"/>
      <c r="JF451" s="202"/>
      <c r="JG451" s="202"/>
      <c r="JH451" s="202"/>
      <c r="JI451" s="202"/>
      <c r="JJ451" s="202"/>
      <c r="JK451" s="202"/>
      <c r="JL451" s="202"/>
      <c r="JM451" s="202"/>
      <c r="JN451" s="202"/>
      <c r="JO451" s="202"/>
      <c r="JP451" s="202"/>
      <c r="JQ451" s="202"/>
      <c r="JR451" s="202"/>
      <c r="JS451" s="202"/>
      <c r="JT451" s="202"/>
      <c r="JU451" s="202"/>
      <c r="JV451" s="202"/>
      <c r="JW451" s="202"/>
      <c r="JX451" s="202"/>
      <c r="JY451" s="202"/>
      <c r="JZ451" s="202"/>
      <c r="KA451" s="202"/>
      <c r="KB451" s="202"/>
      <c r="KC451" s="202"/>
      <c r="KD451" s="202"/>
      <c r="KE451" s="202"/>
      <c r="KF451" s="202"/>
      <c r="KG451" s="202"/>
      <c r="KH451" s="202"/>
      <c r="KI451" s="202"/>
      <c r="KJ451" s="202"/>
      <c r="KK451" s="202"/>
      <c r="KL451" s="202"/>
      <c r="KM451" s="202"/>
      <c r="KN451" s="202"/>
      <c r="KO451" s="202"/>
      <c r="KP451" s="202"/>
      <c r="KQ451" s="202"/>
      <c r="KR451" s="202"/>
      <c r="KS451" s="202"/>
      <c r="KT451" s="202"/>
      <c r="KU451" s="202"/>
      <c r="KV451" s="202"/>
      <c r="KW451" s="202"/>
      <c r="KX451" s="202"/>
      <c r="KY451" s="202"/>
      <c r="KZ451" s="202"/>
      <c r="LA451" s="202"/>
      <c r="LB451" s="202"/>
      <c r="LC451" s="202"/>
      <c r="LD451" s="202"/>
      <c r="LE451" s="202"/>
      <c r="LF451" s="202"/>
      <c r="LG451" s="202"/>
      <c r="LH451" s="202"/>
      <c r="LI451" s="202"/>
      <c r="LJ451" s="202"/>
      <c r="LK451" s="202"/>
      <c r="LL451" s="202"/>
      <c r="LM451" s="202"/>
      <c r="LN451" s="202"/>
      <c r="LO451" s="202"/>
      <c r="LP451" s="202"/>
      <c r="LQ451" s="202"/>
      <c r="LR451" s="202"/>
      <c r="LS451" s="202"/>
      <c r="LT451" s="202"/>
      <c r="LU451" s="202"/>
      <c r="LV451" s="202"/>
      <c r="LW451" s="202"/>
      <c r="LX451" s="202"/>
      <c r="LY451" s="202"/>
      <c r="LZ451" s="202"/>
      <c r="MA451" s="202"/>
      <c r="MB451" s="202"/>
      <c r="MC451" s="202"/>
      <c r="MD451" s="202"/>
      <c r="ME451" s="202"/>
      <c r="MF451" s="202"/>
      <c r="MG451" s="202"/>
      <c r="MH451" s="202"/>
      <c r="MI451" s="202"/>
      <c r="MJ451" s="202"/>
      <c r="MK451" s="202"/>
      <c r="ML451" s="202"/>
      <c r="MM451" s="202"/>
      <c r="MN451" s="202"/>
      <c r="MO451" s="202"/>
      <c r="MP451" s="202"/>
      <c r="MQ451" s="202"/>
      <c r="MR451" s="202"/>
      <c r="MS451" s="202"/>
      <c r="MT451" s="202"/>
      <c r="MU451" s="202"/>
      <c r="MV451" s="202"/>
      <c r="MW451" s="202"/>
      <c r="MX451" s="202"/>
      <c r="MY451" s="202"/>
      <c r="MZ451" s="202"/>
      <c r="NA451" s="202"/>
      <c r="NB451" s="202"/>
      <c r="NC451" s="202"/>
      <c r="ND451" s="202"/>
      <c r="NE451" s="202"/>
      <c r="NF451" s="202"/>
      <c r="NG451" s="202"/>
      <c r="NH451" s="202"/>
      <c r="NI451" s="202"/>
      <c r="NJ451" s="202"/>
      <c r="NK451" s="202"/>
      <c r="NL451" s="202"/>
      <c r="NM451" s="202"/>
      <c r="NN451" s="202"/>
      <c r="NO451" s="202"/>
      <c r="NP451" s="202"/>
      <c r="NQ451" s="202"/>
      <c r="NR451" s="202"/>
      <c r="NS451" s="202"/>
      <c r="NT451" s="202"/>
      <c r="NU451" s="202"/>
      <c r="NV451" s="202"/>
      <c r="NW451" s="202"/>
      <c r="NX451" s="202"/>
      <c r="NY451" s="202"/>
      <c r="NZ451" s="202"/>
      <c r="OA451" s="202"/>
      <c r="OB451" s="202"/>
      <c r="OC451" s="202"/>
      <c r="OD451" s="202"/>
      <c r="OE451" s="202"/>
      <c r="OF451" s="202"/>
      <c r="OG451" s="202"/>
      <c r="OH451" s="202"/>
      <c r="OI451" s="202"/>
      <c r="OJ451" s="202"/>
      <c r="OK451" s="202"/>
      <c r="OL451" s="202"/>
      <c r="OM451" s="202"/>
      <c r="ON451" s="202"/>
      <c r="OO451" s="202"/>
      <c r="OP451" s="202"/>
      <c r="OQ451" s="202"/>
      <c r="OR451" s="202"/>
      <c r="OS451" s="202"/>
      <c r="OT451" s="202"/>
      <c r="OU451" s="202"/>
      <c r="OV451" s="202"/>
      <c r="OW451" s="202"/>
      <c r="OX451" s="202"/>
      <c r="OY451" s="202"/>
      <c r="OZ451" s="202"/>
      <c r="PA451" s="202"/>
      <c r="PB451" s="202"/>
      <c r="PC451" s="202"/>
      <c r="PD451" s="202"/>
      <c r="PE451" s="202"/>
      <c r="PF451" s="202"/>
      <c r="PG451" s="202"/>
      <c r="PH451" s="202"/>
      <c r="PI451" s="202"/>
      <c r="PJ451" s="202"/>
      <c r="PK451" s="202"/>
      <c r="PL451" s="202"/>
      <c r="PM451" s="202"/>
      <c r="PN451" s="202"/>
      <c r="PO451" s="202"/>
      <c r="PP451" s="202"/>
      <c r="PQ451" s="202"/>
      <c r="PR451" s="202"/>
      <c r="PS451" s="202"/>
      <c r="PT451" s="202"/>
      <c r="PU451" s="202"/>
      <c r="PV451" s="202"/>
      <c r="PW451" s="202"/>
      <c r="PX451" s="202"/>
      <c r="PY451" s="202"/>
      <c r="PZ451" s="202"/>
      <c r="QA451" s="202"/>
      <c r="QB451" s="202"/>
      <c r="QC451" s="202"/>
      <c r="QD451" s="202"/>
      <c r="QE451" s="202"/>
      <c r="QF451" s="202"/>
      <c r="QG451" s="202"/>
      <c r="QH451" s="202"/>
      <c r="QI451" s="202"/>
      <c r="QJ451" s="202"/>
      <c r="QK451" s="202"/>
      <c r="QL451" s="202"/>
      <c r="QM451" s="202"/>
      <c r="QN451" s="202"/>
      <c r="QO451" s="202"/>
      <c r="QP451" s="202"/>
      <c r="QQ451" s="202"/>
      <c r="QR451" s="202"/>
      <c r="QS451" s="202"/>
      <c r="QT451" s="202"/>
      <c r="QU451" s="202"/>
      <c r="QV451" s="202"/>
      <c r="QW451" s="202"/>
      <c r="QX451" s="202"/>
      <c r="QY451" s="202"/>
      <c r="QZ451" s="202"/>
      <c r="RA451" s="202"/>
      <c r="RB451" s="202"/>
      <c r="RC451" s="202"/>
      <c r="RD451" s="202"/>
      <c r="RE451" s="202"/>
      <c r="RF451" s="202"/>
      <c r="RG451" s="202"/>
      <c r="RH451" s="202"/>
      <c r="RI451" s="202"/>
      <c r="RJ451" s="202"/>
      <c r="RK451" s="202"/>
      <c r="RL451" s="202"/>
      <c r="RM451" s="202"/>
      <c r="RN451" s="202"/>
      <c r="RO451" s="202"/>
      <c r="RP451" s="202"/>
      <c r="RQ451" s="202"/>
      <c r="RR451" s="202"/>
      <c r="RS451" s="202"/>
      <c r="RT451" s="202"/>
      <c r="RU451" s="202"/>
      <c r="RV451" s="202"/>
      <c r="RW451" s="202"/>
      <c r="RX451" s="202"/>
      <c r="RY451" s="202"/>
      <c r="RZ451" s="202"/>
      <c r="SA451" s="202"/>
      <c r="SB451" s="202"/>
      <c r="SC451" s="202"/>
      <c r="SD451" s="202"/>
      <c r="SE451" s="202"/>
      <c r="SF451" s="202"/>
      <c r="SG451" s="202"/>
      <c r="SH451" s="202"/>
      <c r="SI451" s="202"/>
      <c r="SJ451" s="202"/>
      <c r="SK451" s="202"/>
      <c r="SL451" s="202"/>
      <c r="SM451" s="202"/>
      <c r="SN451" s="202"/>
      <c r="SO451" s="202"/>
      <c r="SP451" s="202"/>
      <c r="SQ451" s="202"/>
      <c r="SR451" s="202"/>
      <c r="SS451" s="202"/>
      <c r="ST451" s="202"/>
      <c r="SU451" s="202"/>
      <c r="SV451" s="202"/>
      <c r="SW451" s="202"/>
      <c r="SX451" s="202"/>
      <c r="SY451" s="202"/>
      <c r="SZ451" s="202"/>
      <c r="TA451" s="202"/>
      <c r="TB451" s="202"/>
      <c r="TC451" s="202"/>
      <c r="TD451" s="202"/>
      <c r="TE451" s="202"/>
      <c r="TF451" s="202"/>
      <c r="TG451" s="202"/>
      <c r="TH451" s="202"/>
      <c r="TI451" s="202"/>
      <c r="TJ451" s="202"/>
      <c r="TK451" s="202"/>
      <c r="TL451" s="202"/>
      <c r="TM451" s="202"/>
      <c r="TN451" s="202"/>
      <c r="TO451" s="202"/>
      <c r="TP451" s="202"/>
      <c r="TQ451" s="202"/>
      <c r="TR451" s="202"/>
      <c r="TS451" s="202"/>
      <c r="TT451" s="202"/>
      <c r="TU451" s="202"/>
      <c r="TV451" s="202"/>
      <c r="TW451" s="202"/>
      <c r="TX451" s="202"/>
      <c r="TY451" s="202"/>
      <c r="TZ451" s="202"/>
      <c r="UA451" s="202"/>
      <c r="UB451" s="202"/>
      <c r="UC451" s="202"/>
      <c r="UD451" s="202"/>
      <c r="UE451" s="202"/>
      <c r="UF451" s="202"/>
      <c r="UG451" s="202"/>
      <c r="UH451" s="202"/>
      <c r="UI451" s="202"/>
      <c r="UJ451" s="202"/>
      <c r="UK451" s="202"/>
      <c r="UL451" s="202"/>
      <c r="UM451" s="202"/>
      <c r="UN451" s="202"/>
      <c r="UO451" s="202"/>
      <c r="UP451" s="202"/>
      <c r="UQ451" s="202"/>
      <c r="UR451" s="202"/>
      <c r="US451" s="202"/>
      <c r="UT451" s="202"/>
      <c r="UU451" s="202"/>
      <c r="UV451" s="202"/>
      <c r="UW451" s="202"/>
      <c r="UX451" s="202"/>
      <c r="UY451" s="202"/>
      <c r="UZ451" s="202"/>
      <c r="VA451" s="202"/>
      <c r="VB451" s="202"/>
      <c r="VC451" s="202"/>
      <c r="VD451" s="202"/>
      <c r="VE451" s="202"/>
      <c r="VF451" s="202"/>
      <c r="VG451" s="202"/>
      <c r="VH451" s="202"/>
      <c r="VI451" s="202"/>
      <c r="VJ451" s="202"/>
      <c r="VK451" s="202"/>
      <c r="VL451" s="202"/>
      <c r="VM451" s="202"/>
      <c r="VN451" s="202"/>
      <c r="VO451" s="202"/>
      <c r="VP451" s="202"/>
      <c r="VQ451" s="202"/>
      <c r="VR451" s="202"/>
      <c r="VS451" s="202"/>
      <c r="VT451" s="202"/>
      <c r="VU451" s="202"/>
      <c r="VV451" s="202"/>
      <c r="VW451" s="202"/>
      <c r="VX451" s="202"/>
      <c r="VY451" s="202"/>
      <c r="VZ451" s="202"/>
      <c r="WA451" s="202"/>
      <c r="WB451" s="202"/>
      <c r="WC451" s="202"/>
      <c r="WD451" s="202"/>
      <c r="WE451" s="202"/>
      <c r="WF451" s="202"/>
      <c r="WG451" s="202"/>
      <c r="WH451" s="202"/>
      <c r="WI451" s="202"/>
      <c r="WJ451" s="202"/>
      <c r="WK451" s="202"/>
      <c r="WL451" s="202"/>
      <c r="WM451" s="202"/>
      <c r="WN451" s="202"/>
      <c r="WO451" s="202"/>
      <c r="WP451" s="202"/>
      <c r="WQ451" s="202"/>
      <c r="WR451" s="202"/>
      <c r="WS451" s="202"/>
      <c r="WT451" s="202"/>
      <c r="WU451" s="202"/>
      <c r="WV451" s="202"/>
      <c r="WW451" s="202"/>
      <c r="WX451" s="202"/>
      <c r="WY451" s="202"/>
      <c r="WZ451" s="202"/>
      <c r="XA451" s="202"/>
      <c r="XB451" s="202"/>
      <c r="XC451" s="202"/>
      <c r="XD451" s="202"/>
      <c r="XE451" s="202"/>
      <c r="XF451" s="202"/>
      <c r="XG451" s="202"/>
      <c r="XH451" s="202"/>
      <c r="XI451" s="202"/>
      <c r="XJ451" s="202"/>
      <c r="XK451" s="202"/>
      <c r="XL451" s="202"/>
      <c r="XM451" s="202"/>
      <c r="XN451" s="202"/>
      <c r="XO451" s="202"/>
      <c r="XP451" s="202"/>
      <c r="XQ451" s="202"/>
      <c r="XR451" s="202"/>
      <c r="XS451" s="202"/>
      <c r="XT451" s="202"/>
      <c r="XU451" s="202"/>
      <c r="XV451" s="202"/>
      <c r="XW451" s="202"/>
      <c r="XX451" s="202"/>
      <c r="XY451" s="202"/>
      <c r="XZ451" s="202"/>
      <c r="YA451" s="202"/>
      <c r="YB451" s="202"/>
      <c r="YC451" s="202"/>
      <c r="YD451" s="202"/>
      <c r="YE451" s="202"/>
      <c r="YF451" s="202"/>
      <c r="YG451" s="202"/>
      <c r="YH451" s="202"/>
      <c r="YI451" s="202"/>
      <c r="YJ451" s="202"/>
      <c r="YK451" s="202"/>
      <c r="YL451" s="202"/>
      <c r="YM451" s="202"/>
      <c r="YN451" s="202"/>
      <c r="YO451" s="202"/>
      <c r="YP451" s="202"/>
      <c r="YQ451" s="202"/>
      <c r="YR451" s="202"/>
      <c r="YS451" s="202"/>
      <c r="YT451" s="202"/>
      <c r="YU451" s="202"/>
      <c r="YV451" s="202"/>
      <c r="YW451" s="202"/>
      <c r="YX451" s="202"/>
      <c r="YY451" s="202"/>
      <c r="YZ451" s="202"/>
      <c r="ZA451" s="202"/>
      <c r="ZB451" s="202"/>
      <c r="ZC451" s="202"/>
      <c r="ZD451" s="202"/>
      <c r="ZE451" s="202"/>
      <c r="ZF451" s="202"/>
      <c r="ZG451" s="202"/>
      <c r="ZH451" s="202"/>
      <c r="ZI451" s="202"/>
      <c r="ZJ451" s="202"/>
      <c r="ZK451" s="202"/>
      <c r="ZL451" s="202"/>
      <c r="ZM451" s="202"/>
      <c r="ZN451" s="202"/>
      <c r="ZO451" s="202"/>
      <c r="ZP451" s="202"/>
      <c r="ZQ451" s="202"/>
      <c r="ZR451" s="202"/>
      <c r="ZS451" s="202"/>
      <c r="ZT451" s="202"/>
      <c r="ZU451" s="202"/>
      <c r="ZV451" s="202"/>
      <c r="ZW451" s="202"/>
      <c r="ZX451" s="202"/>
      <c r="ZY451" s="202"/>
      <c r="ZZ451" s="202"/>
      <c r="AAA451" s="202"/>
      <c r="AAB451" s="202"/>
      <c r="AAC451" s="202"/>
      <c r="AAD451" s="202"/>
      <c r="AAE451" s="202"/>
      <c r="AAF451" s="202"/>
      <c r="AAG451" s="202"/>
      <c r="AAH451" s="202"/>
      <c r="AAI451" s="202"/>
      <c r="AAJ451" s="202"/>
      <c r="AAK451" s="202"/>
      <c r="AAL451" s="202"/>
      <c r="AAM451" s="202"/>
      <c r="AAN451" s="202"/>
      <c r="AAO451" s="202"/>
      <c r="AAP451" s="202"/>
      <c r="AAQ451" s="202"/>
      <c r="AAR451" s="202"/>
      <c r="AAS451" s="202"/>
      <c r="AAT451" s="202"/>
      <c r="AAU451" s="202"/>
      <c r="AAV451" s="202"/>
      <c r="AAW451" s="202"/>
      <c r="AAX451" s="202"/>
      <c r="AAY451" s="202"/>
      <c r="AAZ451" s="202"/>
      <c r="ABA451" s="202"/>
      <c r="ABB451" s="202"/>
      <c r="ABC451" s="202"/>
      <c r="ABD451" s="202"/>
      <c r="ABE451" s="202"/>
      <c r="ABF451" s="202"/>
      <c r="ABG451" s="202"/>
      <c r="ABH451" s="202"/>
      <c r="ABI451" s="202"/>
      <c r="ABJ451" s="202"/>
      <c r="ABK451" s="202"/>
      <c r="ABL451" s="202"/>
      <c r="ABM451" s="202"/>
      <c r="ABN451" s="202"/>
      <c r="ABO451" s="202"/>
      <c r="ABP451" s="202"/>
      <c r="ABQ451" s="202"/>
      <c r="ABR451" s="202"/>
      <c r="ABS451" s="202"/>
      <c r="ABT451" s="202"/>
      <c r="ABU451" s="202"/>
      <c r="ABV451" s="202"/>
      <c r="ABW451" s="202"/>
      <c r="ABX451" s="202"/>
      <c r="ABY451" s="202"/>
      <c r="ABZ451" s="202"/>
      <c r="ACA451" s="202"/>
      <c r="ACB451" s="202"/>
      <c r="ACC451" s="202"/>
      <c r="ACD451" s="202"/>
      <c r="ACE451" s="202"/>
      <c r="ACF451" s="202"/>
      <c r="ACG451" s="202"/>
      <c r="ACH451" s="202"/>
      <c r="ACI451" s="202"/>
      <c r="ACJ451" s="202"/>
      <c r="ACK451" s="202"/>
      <c r="ACL451" s="202"/>
      <c r="ACM451" s="202"/>
      <c r="ACN451" s="202"/>
      <c r="ACO451" s="202"/>
      <c r="ACP451" s="202"/>
      <c r="ACQ451" s="202"/>
      <c r="ACR451" s="202"/>
      <c r="ACS451" s="202"/>
      <c r="ACT451" s="202"/>
      <c r="ACU451" s="202"/>
      <c r="ACV451" s="202"/>
      <c r="ACW451" s="202"/>
      <c r="ACX451" s="202"/>
      <c r="ACY451" s="202"/>
      <c r="ACZ451" s="202"/>
      <c r="ADA451" s="202"/>
      <c r="ADB451" s="202"/>
      <c r="ADC451" s="202"/>
      <c r="ADD451" s="202"/>
      <c r="ADE451" s="202"/>
      <c r="ADF451" s="202"/>
      <c r="ADG451" s="202"/>
      <c r="ADH451" s="202"/>
      <c r="ADI451" s="202"/>
      <c r="ADJ451" s="202"/>
      <c r="ADK451" s="202"/>
      <c r="ADL451" s="202"/>
      <c r="ADM451" s="202"/>
      <c r="ADN451" s="202"/>
      <c r="ADO451" s="202"/>
      <c r="ADP451" s="202"/>
      <c r="ADQ451" s="202"/>
      <c r="ADR451" s="202"/>
      <c r="ADS451" s="202"/>
      <c r="ADT451" s="202"/>
      <c r="ADU451" s="202"/>
      <c r="ADV451" s="202"/>
      <c r="ADW451" s="202"/>
      <c r="ADX451" s="202"/>
      <c r="ADY451" s="202"/>
      <c r="ADZ451" s="202"/>
      <c r="AEA451" s="202"/>
      <c r="AEB451" s="202"/>
      <c r="AEC451" s="202"/>
      <c r="AED451" s="202"/>
      <c r="AEE451" s="202"/>
      <c r="AEF451" s="202"/>
      <c r="AEG451" s="202"/>
      <c r="AEH451" s="202"/>
      <c r="AEI451" s="202"/>
      <c r="AEJ451" s="202"/>
      <c r="AEK451" s="202"/>
      <c r="AEL451" s="202"/>
      <c r="AEM451" s="202"/>
      <c r="AEN451" s="202"/>
      <c r="AEO451" s="202"/>
      <c r="AEP451" s="202"/>
      <c r="AEQ451" s="202"/>
      <c r="AER451" s="202"/>
      <c r="AES451" s="202"/>
      <c r="AET451" s="202"/>
      <c r="AEU451" s="202"/>
      <c r="AEV451" s="202"/>
      <c r="AEW451" s="202"/>
      <c r="AEX451" s="202"/>
      <c r="AEY451" s="202"/>
      <c r="AEZ451" s="202"/>
      <c r="AFA451" s="202"/>
      <c r="AFB451" s="202"/>
      <c r="AFC451" s="202"/>
      <c r="AFD451" s="202"/>
      <c r="AFE451" s="202"/>
      <c r="AFF451" s="202"/>
      <c r="AFG451" s="202"/>
      <c r="AFH451" s="202"/>
      <c r="AFI451" s="202"/>
      <c r="AFJ451" s="202"/>
      <c r="AFK451" s="202"/>
      <c r="AFL451" s="202"/>
      <c r="AFM451" s="202"/>
      <c r="AFN451" s="202"/>
      <c r="AFO451" s="202"/>
      <c r="AFP451" s="202"/>
      <c r="AFQ451" s="202"/>
      <c r="AFR451" s="202"/>
      <c r="AFS451" s="202"/>
      <c r="AFT451" s="202"/>
      <c r="AFU451" s="202"/>
      <c r="AFV451" s="202"/>
      <c r="AFW451" s="202"/>
      <c r="AFX451" s="202"/>
      <c r="AFY451" s="202"/>
      <c r="AFZ451" s="202"/>
      <c r="AGA451" s="202"/>
      <c r="AGB451" s="202"/>
      <c r="AGC451" s="202"/>
      <c r="AGD451" s="202"/>
      <c r="AGE451" s="202"/>
      <c r="AGF451" s="202"/>
      <c r="AGG451" s="202"/>
      <c r="AGH451" s="202"/>
      <c r="AGI451" s="202"/>
      <c r="AGJ451" s="202"/>
      <c r="AGK451" s="202"/>
      <c r="AGL451" s="202"/>
      <c r="AGM451" s="202"/>
      <c r="AGN451" s="202"/>
      <c r="AGO451" s="202"/>
      <c r="AGP451" s="202"/>
      <c r="AGQ451" s="202"/>
      <c r="AGR451" s="202"/>
      <c r="AGS451" s="202"/>
      <c r="AGT451" s="202"/>
      <c r="AGU451" s="202"/>
      <c r="AGV451" s="202"/>
      <c r="AGW451" s="202"/>
      <c r="AGX451" s="202"/>
      <c r="AGY451" s="202"/>
      <c r="AGZ451" s="202"/>
      <c r="AHA451" s="202"/>
      <c r="AHB451" s="202"/>
      <c r="AHC451" s="202"/>
      <c r="AHD451" s="202"/>
      <c r="AHE451" s="202"/>
      <c r="AHF451" s="202"/>
      <c r="AHG451" s="202"/>
      <c r="AHH451" s="202"/>
      <c r="AHI451" s="202"/>
      <c r="AHJ451" s="202"/>
      <c r="AHK451" s="202"/>
      <c r="AHL451" s="202"/>
      <c r="AHM451" s="202"/>
      <c r="AHN451" s="202"/>
      <c r="AHO451" s="202"/>
      <c r="AHP451" s="202"/>
      <c r="AHQ451" s="202"/>
      <c r="AHR451" s="202"/>
      <c r="AHS451" s="202"/>
      <c r="AHT451" s="202"/>
      <c r="AHU451" s="202"/>
      <c r="AHV451" s="202"/>
      <c r="AHW451" s="202"/>
      <c r="AHX451" s="202"/>
      <c r="AHY451" s="202"/>
      <c r="AHZ451" s="202"/>
      <c r="AIA451" s="202"/>
      <c r="AIB451" s="202"/>
      <c r="AIC451" s="202"/>
      <c r="AID451" s="202"/>
      <c r="AIE451" s="202"/>
      <c r="AIF451" s="202"/>
      <c r="AIG451" s="202"/>
      <c r="AIH451" s="202"/>
      <c r="AII451" s="202"/>
      <c r="AIJ451" s="202"/>
      <c r="AIK451" s="202"/>
      <c r="AIL451" s="202"/>
      <c r="AIM451" s="202"/>
      <c r="AIN451" s="202"/>
      <c r="AIO451" s="202"/>
      <c r="AIP451" s="202"/>
      <c r="AIQ451" s="202"/>
      <c r="AIR451" s="202"/>
      <c r="AIS451" s="202"/>
      <c r="AIT451" s="202"/>
      <c r="AIU451" s="202"/>
      <c r="AIV451" s="202"/>
      <c r="AIW451" s="202"/>
      <c r="AIX451" s="202"/>
      <c r="AIY451" s="202"/>
      <c r="AIZ451" s="202"/>
      <c r="AJA451" s="202"/>
      <c r="AJB451" s="202"/>
      <c r="AJC451" s="202"/>
      <c r="AJD451" s="202"/>
      <c r="AJE451" s="202"/>
      <c r="AJF451" s="202"/>
      <c r="AJG451" s="202"/>
      <c r="AJH451" s="202"/>
      <c r="AJI451" s="202"/>
      <c r="AJJ451" s="202"/>
      <c r="AJK451" s="202"/>
      <c r="AJL451" s="202"/>
      <c r="AJM451" s="202"/>
      <c r="AJN451" s="202"/>
      <c r="AJO451" s="202"/>
      <c r="AJP451" s="202"/>
      <c r="AJQ451" s="202"/>
      <c r="AJR451" s="202"/>
      <c r="AJS451" s="202"/>
      <c r="AJT451" s="202"/>
      <c r="AJU451" s="202"/>
      <c r="AJV451" s="202"/>
      <c r="AJW451" s="202"/>
      <c r="AJX451" s="202"/>
      <c r="AJY451" s="202"/>
      <c r="AJZ451" s="202"/>
      <c r="AKA451" s="202"/>
      <c r="AKB451" s="202"/>
      <c r="AKC451" s="202"/>
      <c r="AKD451" s="202"/>
      <c r="AKE451" s="202"/>
      <c r="AKF451" s="202"/>
      <c r="AKG451" s="202"/>
      <c r="AKH451" s="202"/>
      <c r="AKI451" s="202"/>
      <c r="AKJ451" s="202"/>
      <c r="AKK451" s="202"/>
      <c r="AKL451" s="202"/>
      <c r="AKM451" s="202"/>
      <c r="AKN451" s="202"/>
      <c r="AKO451" s="202"/>
      <c r="AKP451" s="202"/>
      <c r="AKQ451" s="202"/>
      <c r="AKR451" s="202"/>
      <c r="AKS451" s="202"/>
      <c r="AKT451" s="202"/>
      <c r="AKU451" s="202"/>
      <c r="AKV451" s="202"/>
      <c r="AKW451" s="202"/>
      <c r="AKX451" s="202"/>
      <c r="AKY451" s="202"/>
      <c r="AKZ451" s="202"/>
      <c r="ALA451" s="202"/>
      <c r="ALB451" s="202"/>
      <c r="ALC451" s="202"/>
      <c r="ALD451" s="202"/>
      <c r="ALE451" s="202"/>
      <c r="ALF451" s="202"/>
      <c r="ALG451" s="202"/>
      <c r="ALH451" s="202"/>
      <c r="ALI451" s="202"/>
      <c r="ALJ451" s="202"/>
      <c r="ALK451" s="202"/>
      <c r="ALL451" s="202"/>
      <c r="ALM451" s="202"/>
      <c r="ALN451" s="202"/>
      <c r="ALO451" s="202"/>
      <c r="ALP451" s="202"/>
      <c r="ALQ451" s="202"/>
      <c r="ALR451" s="202"/>
      <c r="ALS451" s="202"/>
      <c r="ALT451" s="202"/>
      <c r="ALU451" s="202"/>
      <c r="ALV451" s="202"/>
      <c r="ALW451" s="202"/>
      <c r="ALX451" s="202"/>
      <c r="ALY451" s="202"/>
      <c r="ALZ451" s="202"/>
      <c r="AMA451" s="202"/>
      <c r="AMB451" s="202"/>
      <c r="AMC451" s="202"/>
      <c r="AMD451" s="202"/>
      <c r="AME451" s="202"/>
      <c r="AMF451" s="202"/>
      <c r="AMG451" s="202"/>
      <c r="AMH451" s="202"/>
      <c r="AMI451" s="202"/>
      <c r="AMJ451" s="202"/>
      <c r="AMK451" s="202"/>
      <c r="AML451" s="202"/>
      <c r="AMM451" s="202"/>
      <c r="AMN451" s="202"/>
      <c r="AMO451" s="202"/>
      <c r="AMP451" s="202"/>
      <c r="AMQ451" s="202"/>
      <c r="AMR451" s="202"/>
      <c r="AMS451" s="202"/>
      <c r="AMT451" s="202"/>
      <c r="AMU451" s="202"/>
      <c r="AMV451" s="202"/>
      <c r="AMW451" s="202"/>
      <c r="AMX451" s="202"/>
      <c r="AMY451" s="202"/>
      <c r="AMZ451" s="202"/>
      <c r="ANA451" s="202"/>
      <c r="ANB451" s="202"/>
      <c r="ANC451" s="202"/>
      <c r="AND451" s="202"/>
      <c r="ANE451" s="202"/>
      <c r="ANF451" s="202"/>
      <c r="ANG451" s="202"/>
      <c r="ANH451" s="202"/>
      <c r="ANI451" s="202"/>
      <c r="ANJ451" s="202"/>
      <c r="ANK451" s="202"/>
      <c r="ANL451" s="202"/>
      <c r="ANM451" s="202"/>
      <c r="ANN451" s="202"/>
      <c r="ANO451" s="202"/>
      <c r="ANP451" s="202"/>
      <c r="ANQ451" s="202"/>
      <c r="ANR451" s="202"/>
      <c r="ANS451" s="202"/>
      <c r="ANT451" s="202"/>
      <c r="ANU451" s="202"/>
      <c r="ANV451" s="202"/>
      <c r="ANW451" s="202"/>
      <c r="ANX451" s="202"/>
      <c r="ANY451" s="202"/>
      <c r="ANZ451" s="202"/>
      <c r="AOA451" s="202"/>
      <c r="AOB451" s="202"/>
      <c r="AOC451" s="202"/>
      <c r="AOD451" s="202"/>
      <c r="AOE451" s="202"/>
      <c r="AOF451" s="202"/>
      <c r="AOG451" s="202"/>
      <c r="AOH451" s="202"/>
      <c r="AOI451" s="202"/>
      <c r="AOJ451" s="202"/>
      <c r="AOK451" s="202"/>
      <c r="AOL451" s="202"/>
      <c r="AOM451" s="202"/>
      <c r="AON451" s="202"/>
      <c r="AOO451" s="202"/>
      <c r="AOP451" s="202"/>
      <c r="AOQ451" s="202"/>
      <c r="AOR451" s="202"/>
      <c r="AOS451" s="202"/>
      <c r="AOT451" s="202"/>
      <c r="AOU451" s="202"/>
      <c r="AOV451" s="202"/>
      <c r="AOW451" s="202"/>
      <c r="AOX451" s="202"/>
      <c r="AOY451" s="202"/>
      <c r="AOZ451" s="202"/>
      <c r="APA451" s="202"/>
      <c r="APB451" s="202"/>
      <c r="APC451" s="202"/>
      <c r="APD451" s="202"/>
      <c r="APE451" s="202"/>
      <c r="APF451" s="202"/>
      <c r="APG451" s="202"/>
      <c r="APH451" s="202"/>
      <c r="API451" s="202"/>
      <c r="APJ451" s="202"/>
      <c r="APK451" s="202"/>
      <c r="APL451" s="202"/>
      <c r="APM451" s="202"/>
      <c r="APN451" s="202"/>
      <c r="APO451" s="202"/>
      <c r="APP451" s="202"/>
      <c r="APQ451" s="202"/>
      <c r="APR451" s="202"/>
      <c r="APS451" s="202"/>
      <c r="APT451" s="202"/>
      <c r="APU451" s="202"/>
      <c r="APV451" s="202"/>
      <c r="APW451" s="202"/>
      <c r="APX451" s="202"/>
      <c r="APY451" s="202"/>
      <c r="APZ451" s="202"/>
      <c r="AQA451" s="202"/>
      <c r="AQB451" s="202"/>
      <c r="AQC451" s="202"/>
      <c r="AQD451" s="202"/>
      <c r="AQE451" s="202"/>
      <c r="AQF451" s="202"/>
      <c r="AQG451" s="202"/>
      <c r="AQH451" s="202"/>
      <c r="AQI451" s="202"/>
      <c r="AQJ451" s="202"/>
      <c r="AQK451" s="202"/>
      <c r="AQL451" s="202"/>
      <c r="AQM451" s="202"/>
      <c r="AQN451" s="202"/>
      <c r="AQO451" s="202"/>
      <c r="AQP451" s="202"/>
      <c r="AQQ451" s="202"/>
      <c r="AQR451" s="202"/>
      <c r="AQS451" s="202"/>
      <c r="AQT451" s="202"/>
      <c r="AQU451" s="202"/>
      <c r="AQV451" s="202"/>
      <c r="AQW451" s="202"/>
      <c r="AQX451" s="202"/>
      <c r="AQY451" s="202"/>
      <c r="AQZ451" s="202"/>
      <c r="ARA451" s="202"/>
      <c r="ARB451" s="202"/>
      <c r="ARC451" s="202"/>
      <c r="ARD451" s="202"/>
      <c r="ARE451" s="202"/>
      <c r="ARF451" s="202"/>
      <c r="ARG451" s="202"/>
      <c r="ARH451" s="202"/>
      <c r="ARI451" s="202"/>
      <c r="ARJ451" s="202"/>
      <c r="ARK451" s="202"/>
      <c r="ARL451" s="202"/>
      <c r="ARM451" s="202"/>
      <c r="ARN451" s="202"/>
      <c r="ARO451" s="202"/>
      <c r="ARP451" s="202"/>
      <c r="ARQ451" s="202"/>
      <c r="ARR451" s="202"/>
      <c r="ARS451" s="202"/>
      <c r="ART451" s="202"/>
      <c r="ARU451" s="202"/>
      <c r="ARV451" s="202"/>
      <c r="ARW451" s="202"/>
      <c r="ARX451" s="202"/>
      <c r="ARY451" s="202"/>
      <c r="ARZ451" s="202"/>
      <c r="ASA451" s="202"/>
      <c r="ASB451" s="202"/>
      <c r="ASC451" s="202"/>
      <c r="ASD451" s="202"/>
      <c r="ASE451" s="202"/>
      <c r="ASF451" s="202"/>
      <c r="ASG451" s="202"/>
      <c r="ASH451" s="202"/>
      <c r="ASI451" s="202"/>
      <c r="ASJ451" s="202"/>
      <c r="ASK451" s="202"/>
      <c r="ASL451" s="202"/>
      <c r="ASM451" s="202"/>
      <c r="ASN451" s="202"/>
      <c r="ASO451" s="202"/>
      <c r="ASP451" s="202"/>
      <c r="ASQ451" s="202"/>
      <c r="ASR451" s="202"/>
      <c r="ASS451" s="202"/>
      <c r="AST451" s="202"/>
      <c r="ASU451" s="202"/>
      <c r="ASV451" s="202"/>
      <c r="ASW451" s="202"/>
      <c r="ASX451" s="202"/>
      <c r="ASY451" s="202"/>
      <c r="ASZ451" s="202"/>
      <c r="ATA451" s="202"/>
      <c r="ATB451" s="202"/>
      <c r="ATC451" s="202"/>
      <c r="ATD451" s="202"/>
      <c r="ATE451" s="202"/>
      <c r="ATF451" s="202"/>
      <c r="ATG451" s="202"/>
      <c r="ATH451" s="202"/>
      <c r="ATI451" s="202"/>
      <c r="ATJ451" s="202"/>
      <c r="ATK451" s="202"/>
      <c r="ATL451" s="202"/>
      <c r="ATM451" s="202"/>
      <c r="ATN451" s="202"/>
      <c r="ATO451" s="202"/>
      <c r="ATP451" s="202"/>
      <c r="ATQ451" s="202"/>
      <c r="ATR451" s="202"/>
      <c r="ATS451" s="202"/>
      <c r="ATT451" s="202"/>
      <c r="ATU451" s="202"/>
      <c r="ATV451" s="202"/>
      <c r="ATW451" s="202"/>
      <c r="ATX451" s="202"/>
      <c r="ATY451" s="202"/>
      <c r="ATZ451" s="202"/>
      <c r="AUA451" s="202"/>
      <c r="AUB451" s="202"/>
      <c r="AUC451" s="202"/>
      <c r="AUD451" s="202"/>
      <c r="AUE451" s="202"/>
      <c r="AUF451" s="202"/>
      <c r="AUG451" s="202"/>
      <c r="AUH451" s="202"/>
      <c r="AUI451" s="202"/>
      <c r="AUJ451" s="202"/>
      <c r="AUK451" s="202"/>
      <c r="AUL451" s="202"/>
      <c r="AUM451" s="202"/>
      <c r="AUN451" s="202"/>
      <c r="AUO451" s="202"/>
      <c r="AUP451" s="202"/>
      <c r="AUQ451" s="202"/>
      <c r="AUR451" s="202"/>
      <c r="AUS451" s="202"/>
      <c r="AUT451" s="202"/>
      <c r="AUU451" s="202"/>
      <c r="AUV451" s="202"/>
      <c r="AUW451" s="202"/>
      <c r="AUX451" s="202"/>
      <c r="AUY451" s="202"/>
      <c r="AUZ451" s="202"/>
      <c r="AVA451" s="202"/>
      <c r="AVB451" s="202"/>
      <c r="AVC451" s="202"/>
      <c r="AVD451" s="202"/>
      <c r="AVE451" s="202"/>
      <c r="AVF451" s="202"/>
      <c r="AVG451" s="202"/>
      <c r="AVH451" s="202"/>
      <c r="AVI451" s="202"/>
      <c r="AVJ451" s="202"/>
      <c r="AVK451" s="202"/>
      <c r="AVL451" s="202"/>
      <c r="AVM451" s="202"/>
      <c r="AVN451" s="202"/>
      <c r="AVO451" s="202"/>
      <c r="AVP451" s="202"/>
      <c r="AVQ451" s="202"/>
      <c r="AVR451" s="202"/>
      <c r="AVS451" s="202"/>
      <c r="AVT451" s="202"/>
      <c r="AVU451" s="202"/>
      <c r="AVV451" s="202"/>
      <c r="AVW451" s="202"/>
      <c r="AVX451" s="202"/>
      <c r="AVY451" s="202"/>
      <c r="AVZ451" s="202"/>
      <c r="AWA451" s="202"/>
      <c r="AWB451" s="202"/>
      <c r="AWC451" s="202"/>
      <c r="AWD451" s="202"/>
      <c r="AWE451" s="202"/>
      <c r="AWF451" s="202"/>
      <c r="AWG451" s="202"/>
      <c r="AWH451" s="202"/>
      <c r="AWI451" s="202"/>
      <c r="AWJ451" s="202"/>
      <c r="AWK451" s="202"/>
      <c r="AWL451" s="202"/>
      <c r="AWM451" s="202"/>
      <c r="AWN451" s="202"/>
      <c r="AWO451" s="202"/>
      <c r="AWP451" s="202"/>
      <c r="AWQ451" s="202"/>
      <c r="AWR451" s="202"/>
      <c r="AWS451" s="202"/>
      <c r="AWT451" s="202"/>
      <c r="AWU451" s="202"/>
      <c r="AWV451" s="202"/>
      <c r="AWW451" s="202"/>
      <c r="AWX451" s="202"/>
      <c r="AWY451" s="202"/>
      <c r="AWZ451" s="202"/>
      <c r="AXA451" s="202"/>
      <c r="AXB451" s="202"/>
      <c r="AXC451" s="202"/>
      <c r="AXD451" s="202"/>
      <c r="AXE451" s="202"/>
      <c r="AXF451" s="202"/>
      <c r="AXG451" s="202"/>
      <c r="AXH451" s="202"/>
      <c r="AXI451" s="202"/>
      <c r="AXJ451" s="202"/>
      <c r="AXK451" s="202"/>
      <c r="AXL451" s="202"/>
      <c r="AXM451" s="202"/>
      <c r="AXN451" s="202"/>
      <c r="AXO451" s="202"/>
      <c r="AXP451" s="202"/>
      <c r="AXQ451" s="202"/>
      <c r="AXR451" s="202"/>
      <c r="AXS451" s="202"/>
      <c r="AXT451" s="202"/>
      <c r="AXU451" s="202"/>
      <c r="AXV451" s="202"/>
      <c r="AXW451" s="202"/>
      <c r="AXX451" s="202"/>
      <c r="AXY451" s="202"/>
      <c r="AXZ451" s="202"/>
      <c r="AYA451" s="202"/>
      <c r="AYB451" s="202"/>
      <c r="AYC451" s="202"/>
      <c r="AYD451" s="202"/>
      <c r="AYE451" s="202"/>
      <c r="AYF451" s="202"/>
      <c r="AYG451" s="202"/>
      <c r="AYH451" s="202"/>
      <c r="AYI451" s="202"/>
      <c r="AYJ451" s="202"/>
      <c r="AYK451" s="202"/>
      <c r="AYL451" s="202"/>
      <c r="AYM451" s="202"/>
      <c r="AYN451" s="202"/>
      <c r="AYO451" s="202"/>
      <c r="AYP451" s="202"/>
      <c r="AYQ451" s="202"/>
      <c r="AYR451" s="202"/>
      <c r="AYS451" s="202"/>
      <c r="AYT451" s="202"/>
      <c r="AYU451" s="202"/>
      <c r="AYV451" s="202"/>
      <c r="AYW451" s="202"/>
      <c r="AYX451" s="202"/>
      <c r="AYY451" s="202"/>
      <c r="AYZ451" s="202"/>
      <c r="AZA451" s="202"/>
      <c r="AZB451" s="202"/>
      <c r="AZC451" s="202"/>
      <c r="AZD451" s="202"/>
      <c r="AZE451" s="202"/>
      <c r="AZF451" s="202"/>
      <c r="AZG451" s="202"/>
      <c r="AZH451" s="202"/>
      <c r="AZI451" s="202"/>
      <c r="AZJ451" s="202"/>
      <c r="AZK451" s="202"/>
      <c r="AZL451" s="202"/>
      <c r="AZM451" s="202"/>
      <c r="AZN451" s="202"/>
      <c r="AZO451" s="202"/>
      <c r="AZP451" s="202"/>
      <c r="AZQ451" s="202"/>
      <c r="AZR451" s="202"/>
      <c r="AZS451" s="202"/>
      <c r="AZT451" s="202"/>
      <c r="AZU451" s="202"/>
      <c r="AZV451" s="202"/>
      <c r="AZW451" s="202"/>
      <c r="AZX451" s="202"/>
      <c r="AZY451" s="202"/>
      <c r="AZZ451" s="202"/>
      <c r="BAA451" s="202"/>
      <c r="BAB451" s="202"/>
      <c r="BAC451" s="202"/>
      <c r="BAD451" s="202"/>
      <c r="BAE451" s="202"/>
      <c r="BAF451" s="202"/>
      <c r="BAG451" s="202"/>
      <c r="BAH451" s="202"/>
      <c r="BAI451" s="202"/>
      <c r="BAJ451" s="202"/>
      <c r="BAK451" s="202"/>
      <c r="BAL451" s="202"/>
      <c r="BAM451" s="202"/>
      <c r="BAN451" s="202"/>
      <c r="BAO451" s="202"/>
      <c r="BAP451" s="202"/>
      <c r="BAQ451" s="202"/>
      <c r="BAR451" s="202"/>
      <c r="BAS451" s="202"/>
      <c r="BAT451" s="202"/>
      <c r="BAU451" s="202"/>
      <c r="BAV451" s="202"/>
      <c r="BAW451" s="202"/>
      <c r="BAX451" s="202"/>
      <c r="BAY451" s="202"/>
      <c r="BAZ451" s="202"/>
      <c r="BBA451" s="202"/>
      <c r="BBB451" s="202"/>
      <c r="BBC451" s="202"/>
      <c r="BBD451" s="202"/>
      <c r="BBE451" s="202"/>
      <c r="BBF451" s="202"/>
      <c r="BBG451" s="202"/>
      <c r="BBH451" s="202"/>
      <c r="BBI451" s="202"/>
      <c r="BBJ451" s="202"/>
      <c r="BBK451" s="202"/>
      <c r="BBL451" s="202"/>
      <c r="BBM451" s="202"/>
      <c r="BBN451" s="202"/>
      <c r="BBO451" s="202"/>
      <c r="BBP451" s="202"/>
      <c r="BBQ451" s="202"/>
      <c r="BBR451" s="202"/>
      <c r="BBS451" s="202"/>
      <c r="BBT451" s="202"/>
      <c r="BBU451" s="202"/>
      <c r="BBV451" s="202"/>
      <c r="BBW451" s="202"/>
      <c r="BBX451" s="202"/>
      <c r="BBY451" s="202"/>
      <c r="BBZ451" s="202"/>
      <c r="BCA451" s="202"/>
      <c r="BCB451" s="202"/>
      <c r="BCC451" s="202"/>
      <c r="BCD451" s="202"/>
      <c r="BCE451" s="202"/>
      <c r="BCF451" s="202"/>
      <c r="BCG451" s="202"/>
      <c r="BCH451" s="202"/>
      <c r="BCI451" s="202"/>
      <c r="BCJ451" s="202"/>
      <c r="BCK451" s="202"/>
      <c r="BCL451" s="202"/>
      <c r="BCM451" s="202"/>
      <c r="BCN451" s="202"/>
      <c r="BCO451" s="202"/>
      <c r="BCP451" s="202"/>
      <c r="BCQ451" s="202"/>
      <c r="BCR451" s="202"/>
      <c r="BCS451" s="202"/>
      <c r="BCT451" s="202"/>
      <c r="BCU451" s="202"/>
      <c r="BCV451" s="202"/>
      <c r="BCW451" s="202"/>
      <c r="BCX451" s="202"/>
      <c r="BCY451" s="202"/>
      <c r="BCZ451" s="202"/>
      <c r="BDA451" s="202"/>
      <c r="BDB451" s="202"/>
      <c r="BDC451" s="202"/>
      <c r="BDD451" s="202"/>
      <c r="BDE451" s="202"/>
      <c r="BDF451" s="202"/>
      <c r="BDG451" s="202"/>
      <c r="BDH451" s="202"/>
      <c r="BDI451" s="202"/>
      <c r="BDJ451" s="202"/>
      <c r="BDK451" s="202"/>
      <c r="BDL451" s="202"/>
      <c r="BDM451" s="202"/>
      <c r="BDN451" s="202"/>
      <c r="BDO451" s="202"/>
      <c r="BDP451" s="202"/>
      <c r="BDQ451" s="202"/>
      <c r="BDR451" s="202"/>
      <c r="BDS451" s="202"/>
      <c r="BDT451" s="202"/>
      <c r="BDU451" s="202"/>
      <c r="BDV451" s="202"/>
      <c r="BDW451" s="202"/>
      <c r="BDX451" s="202"/>
      <c r="BDY451" s="202"/>
      <c r="BDZ451" s="202"/>
      <c r="BEA451" s="202"/>
      <c r="BEB451" s="202"/>
      <c r="BEC451" s="202"/>
      <c r="BED451" s="202"/>
      <c r="BEE451" s="202"/>
      <c r="BEF451" s="202"/>
      <c r="BEG451" s="202"/>
      <c r="BEH451" s="202"/>
      <c r="BEI451" s="202"/>
      <c r="BEJ451" s="202"/>
      <c r="BEK451" s="202"/>
    </row>
    <row r="452" spans="1:5061" s="144" customFormat="1" ht="14.45" hidden="1" customHeight="1" x14ac:dyDescent="0.25">
      <c r="A452" s="99" t="s">
        <v>452</v>
      </c>
      <c r="B452" s="94" t="s">
        <v>1</v>
      </c>
      <c r="C452" s="91" t="s">
        <v>76</v>
      </c>
      <c r="D452" s="91" t="s">
        <v>32</v>
      </c>
      <c r="E452" s="243">
        <v>1718</v>
      </c>
      <c r="F452" s="250">
        <v>2.5099999999999998</v>
      </c>
      <c r="G452" s="92">
        <f>Tabla1[[#This Row],[Precio U. Costo]]*1.05</f>
        <v>2.6355</v>
      </c>
      <c r="H452" s="92">
        <f>Tabla1[[#This Row],[Precio U. Costo]]*1.08</f>
        <v>2.7107999999999999</v>
      </c>
      <c r="I452" s="92">
        <f>Tabla1[[#This Row],[Precio U. Costo]]*1.1</f>
        <v>2.7610000000000001</v>
      </c>
      <c r="J452" s="92">
        <f>Tabla1[[#This Row],[Precio U. Costo]]*1.15</f>
        <v>2.8864999999999994</v>
      </c>
      <c r="K452" s="92">
        <f>Tabla1[[#This Row],[Precio U. Costo]]*1.2</f>
        <v>3.0119999999999996</v>
      </c>
      <c r="L452" s="92">
        <f>Tabla1[[#This Row],[Precio U. Costo]]*1.25</f>
        <v>3.1374999999999997</v>
      </c>
      <c r="M452" s="92">
        <f>Tabla1[[#This Row],[Precio U. Costo]]*1.3</f>
        <v>3.2629999999999999</v>
      </c>
      <c r="N452" s="92">
        <f>Tabla1[[#This Row],[Precio U. Costo]]*1.35</f>
        <v>3.3885000000000001</v>
      </c>
      <c r="O452" s="92">
        <f>Tabla1[[#This Row],[Precio U. Costo]]*1.4</f>
        <v>3.5139999999999993</v>
      </c>
      <c r="P452" s="92">
        <f>Tabla1[[#This Row],[Precio U. Costo]]*1.45</f>
        <v>3.6394999999999995</v>
      </c>
      <c r="Q452" s="92">
        <f>Tabla1[[#This Row],[Precio U. Costo]]*1.5</f>
        <v>3.7649999999999997</v>
      </c>
      <c r="R452" s="100" t="e">
        <f>VLOOKUP(Tabla1[[#This Row],[Item]],Tabla13[],6,)</f>
        <v>#N/A</v>
      </c>
      <c r="S452" s="93" t="e">
        <f>Tabla1[[#This Row],[Cantidad en Existencia registradas]]-Tabla1[[#This Row],[Cantidad vendida
dd/mm/aaaa]]</f>
        <v>#N/A</v>
      </c>
      <c r="T452" s="93" t="e">
        <f>Tabla1[[#This Row],[Cantidad vendida
dd/mm/aaaa]]+#REF!</f>
        <v>#N/A</v>
      </c>
      <c r="U452" s="93" t="e">
        <f>Tabla1[[#This Row],[Existencia
dd/mm/aaaa2]]+#REF!</f>
        <v>#N/A</v>
      </c>
      <c r="V452" s="201"/>
      <c r="W452" s="201"/>
      <c r="X452" s="201"/>
      <c r="Y452" s="201"/>
      <c r="Z452" s="201"/>
      <c r="AA452" s="201"/>
      <c r="AB452" s="201"/>
      <c r="AC452" s="201"/>
      <c r="AD452" s="201"/>
      <c r="AE452" s="201"/>
      <c r="AF452" s="201"/>
      <c r="AG452" s="201"/>
      <c r="AH452" s="201"/>
      <c r="AI452" s="201"/>
      <c r="AJ452" s="201"/>
      <c r="AK452" s="201"/>
      <c r="AL452" s="201"/>
      <c r="AM452" s="201"/>
      <c r="AN452" s="201"/>
      <c r="AO452" s="201"/>
      <c r="AP452" s="201"/>
      <c r="AQ452" s="201"/>
      <c r="AR452" s="201"/>
      <c r="AS452" s="201"/>
      <c r="AT452" s="201"/>
      <c r="AU452" s="201"/>
      <c r="AV452" s="201"/>
      <c r="AW452" s="201"/>
      <c r="AX452" s="201"/>
      <c r="AY452" s="201"/>
      <c r="AZ452" s="201"/>
      <c r="BA452" s="201"/>
      <c r="BB452" s="201"/>
      <c r="BC452" s="201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  <c r="CL452" s="201"/>
      <c r="CM452" s="201"/>
      <c r="CN452" s="201"/>
      <c r="CO452" s="201"/>
      <c r="CP452" s="201"/>
      <c r="CQ452" s="201"/>
      <c r="CR452" s="201"/>
      <c r="CS452" s="201"/>
      <c r="CT452" s="201"/>
      <c r="CU452" s="201"/>
      <c r="CV452" s="201"/>
      <c r="CW452" s="201"/>
      <c r="CX452" s="201"/>
      <c r="CY452" s="201"/>
      <c r="CZ452" s="201"/>
      <c r="DA452" s="201"/>
      <c r="DB452" s="201"/>
      <c r="DC452" s="201"/>
      <c r="DD452" s="201"/>
      <c r="DE452" s="201"/>
      <c r="DF452" s="201"/>
      <c r="DG452" s="201"/>
      <c r="DH452" s="201"/>
      <c r="DI452" s="201"/>
      <c r="DJ452" s="201"/>
      <c r="DK452" s="201"/>
      <c r="DL452" s="201"/>
      <c r="DM452" s="201"/>
      <c r="DN452" s="201"/>
      <c r="DO452" s="201"/>
      <c r="DP452" s="201"/>
      <c r="DQ452" s="201"/>
      <c r="DR452" s="201"/>
      <c r="DS452" s="201"/>
      <c r="DT452" s="201"/>
      <c r="DU452" s="201"/>
      <c r="DV452" s="201"/>
      <c r="DW452" s="201"/>
      <c r="DX452" s="201"/>
      <c r="DY452" s="201"/>
      <c r="DZ452" s="201"/>
      <c r="EA452" s="201"/>
      <c r="EB452" s="201"/>
      <c r="EC452" s="201"/>
      <c r="ED452" s="201"/>
      <c r="EE452" s="201"/>
      <c r="EF452" s="201"/>
      <c r="EG452" s="201"/>
      <c r="EH452" s="201"/>
      <c r="EI452" s="201"/>
      <c r="EJ452" s="201"/>
      <c r="EK452" s="201"/>
      <c r="EL452" s="201"/>
      <c r="EM452" s="201"/>
      <c r="EN452" s="201"/>
      <c r="EO452" s="201"/>
      <c r="EP452" s="201"/>
      <c r="EQ452" s="201"/>
      <c r="ER452" s="201"/>
      <c r="ES452" s="201"/>
      <c r="ET452" s="201"/>
      <c r="EU452" s="201"/>
      <c r="EV452" s="201"/>
      <c r="EW452" s="201"/>
      <c r="EX452" s="201"/>
      <c r="EY452" s="201"/>
      <c r="EZ452" s="201"/>
      <c r="FA452" s="201"/>
      <c r="FB452" s="201"/>
      <c r="FC452" s="201"/>
      <c r="FD452" s="201"/>
      <c r="FE452" s="201"/>
      <c r="FF452" s="201"/>
      <c r="FG452" s="201"/>
      <c r="FH452" s="201"/>
      <c r="FI452" s="201"/>
      <c r="FJ452" s="201"/>
      <c r="FK452" s="201"/>
      <c r="FL452" s="201"/>
      <c r="FM452" s="201"/>
      <c r="FN452" s="201"/>
      <c r="FO452" s="201"/>
      <c r="FP452" s="201"/>
      <c r="FQ452" s="201"/>
      <c r="FR452" s="201"/>
      <c r="FS452" s="201"/>
      <c r="FT452" s="201"/>
      <c r="FU452" s="201"/>
      <c r="FV452" s="201"/>
      <c r="FW452" s="201"/>
      <c r="FX452" s="201"/>
      <c r="FY452" s="201"/>
      <c r="FZ452" s="201"/>
      <c r="GA452" s="201"/>
      <c r="GB452" s="201"/>
      <c r="GC452" s="201"/>
      <c r="GD452" s="201"/>
      <c r="GE452" s="201"/>
      <c r="GF452" s="201"/>
      <c r="GG452" s="201"/>
      <c r="GH452" s="201"/>
      <c r="GI452" s="201"/>
      <c r="GJ452" s="201"/>
      <c r="GK452" s="201"/>
      <c r="GL452" s="201"/>
      <c r="GM452" s="201"/>
      <c r="GN452" s="201"/>
      <c r="GO452" s="201"/>
      <c r="GP452" s="201"/>
      <c r="GQ452" s="201"/>
      <c r="GR452" s="201"/>
      <c r="GS452" s="201"/>
      <c r="GT452" s="201"/>
      <c r="GU452" s="201"/>
      <c r="GV452" s="201"/>
      <c r="GW452" s="201"/>
      <c r="GX452" s="201"/>
      <c r="GY452" s="201"/>
      <c r="GZ452" s="201"/>
      <c r="HA452" s="201"/>
      <c r="HB452" s="201"/>
      <c r="HC452" s="201"/>
      <c r="HD452" s="201"/>
      <c r="HE452" s="201"/>
      <c r="HF452" s="201"/>
      <c r="HG452" s="201"/>
      <c r="HH452" s="201"/>
      <c r="HI452" s="201"/>
      <c r="HJ452" s="201"/>
      <c r="HK452" s="201"/>
      <c r="HL452" s="201"/>
      <c r="HM452" s="201"/>
      <c r="HN452" s="201"/>
      <c r="HO452" s="201"/>
      <c r="HP452" s="201"/>
      <c r="HQ452" s="201"/>
      <c r="HR452" s="201"/>
      <c r="HS452" s="201"/>
      <c r="HT452" s="201"/>
      <c r="HU452" s="201"/>
      <c r="HV452" s="201"/>
      <c r="HW452" s="201"/>
      <c r="HX452" s="201"/>
      <c r="HY452" s="201"/>
      <c r="HZ452" s="201"/>
      <c r="IA452" s="201"/>
      <c r="IB452" s="201"/>
      <c r="IC452" s="201"/>
      <c r="ID452" s="201"/>
      <c r="IE452" s="201"/>
      <c r="IF452" s="201"/>
      <c r="IG452" s="201"/>
      <c r="IH452" s="201"/>
      <c r="II452" s="201"/>
      <c r="IJ452" s="201"/>
      <c r="IK452" s="201"/>
      <c r="IL452" s="201"/>
      <c r="IM452" s="201"/>
      <c r="IN452" s="201"/>
      <c r="IO452" s="201"/>
      <c r="IP452" s="201"/>
      <c r="IQ452" s="201"/>
      <c r="IR452" s="201"/>
      <c r="IS452" s="201"/>
      <c r="IT452" s="201"/>
      <c r="IU452" s="201"/>
      <c r="IV452" s="201"/>
      <c r="IW452" s="201"/>
      <c r="IX452" s="201"/>
      <c r="IY452" s="201"/>
      <c r="IZ452" s="201"/>
      <c r="JA452" s="201"/>
      <c r="JB452" s="201"/>
      <c r="JC452" s="201"/>
      <c r="JD452" s="201"/>
      <c r="JE452" s="201"/>
      <c r="JF452" s="201"/>
      <c r="JG452" s="201"/>
      <c r="JH452" s="201"/>
      <c r="JI452" s="201"/>
      <c r="JJ452" s="201"/>
      <c r="JK452" s="201"/>
      <c r="JL452" s="201"/>
      <c r="JM452" s="201"/>
      <c r="JN452" s="201"/>
      <c r="JO452" s="201"/>
      <c r="JP452" s="201"/>
      <c r="JQ452" s="201"/>
      <c r="JR452" s="201"/>
      <c r="JS452" s="201"/>
      <c r="JT452" s="201"/>
      <c r="JU452" s="201"/>
      <c r="JV452" s="201"/>
      <c r="JW452" s="201"/>
      <c r="JX452" s="201"/>
      <c r="JY452" s="201"/>
      <c r="JZ452" s="201"/>
      <c r="KA452" s="201"/>
      <c r="KB452" s="201"/>
      <c r="KC452" s="201"/>
      <c r="KD452" s="201"/>
      <c r="KE452" s="201"/>
      <c r="KF452" s="201"/>
      <c r="KG452" s="201"/>
      <c r="KH452" s="201"/>
      <c r="KI452" s="201"/>
      <c r="KJ452" s="201"/>
      <c r="KK452" s="201"/>
      <c r="KL452" s="201"/>
      <c r="KM452" s="201"/>
      <c r="KN452" s="201"/>
      <c r="KO452" s="201"/>
      <c r="KP452" s="201"/>
      <c r="KQ452" s="201"/>
      <c r="KR452" s="201"/>
      <c r="KS452" s="201"/>
      <c r="KT452" s="201"/>
      <c r="KU452" s="201"/>
      <c r="KV452" s="201"/>
      <c r="KW452" s="201"/>
      <c r="KX452" s="201"/>
      <c r="KY452" s="201"/>
      <c r="KZ452" s="201"/>
      <c r="LA452" s="201"/>
      <c r="LB452" s="201"/>
      <c r="LC452" s="201"/>
      <c r="LD452" s="201"/>
      <c r="LE452" s="201"/>
      <c r="LF452" s="201"/>
      <c r="LG452" s="201"/>
      <c r="LH452" s="201"/>
      <c r="LI452" s="201"/>
      <c r="LJ452" s="201"/>
      <c r="LK452" s="201"/>
      <c r="LL452" s="201"/>
      <c r="LM452" s="201"/>
      <c r="LN452" s="201"/>
      <c r="LO452" s="201"/>
      <c r="LP452" s="201"/>
      <c r="LQ452" s="201"/>
      <c r="LR452" s="201"/>
      <c r="LS452" s="201"/>
      <c r="LT452" s="201"/>
      <c r="LU452" s="201"/>
      <c r="LV452" s="201"/>
      <c r="LW452" s="201"/>
      <c r="LX452" s="201"/>
      <c r="LY452" s="201"/>
      <c r="LZ452" s="201"/>
      <c r="MA452" s="201"/>
      <c r="MB452" s="201"/>
      <c r="MC452" s="201"/>
      <c r="MD452" s="201"/>
      <c r="ME452" s="201"/>
      <c r="MF452" s="201"/>
      <c r="MG452" s="201"/>
      <c r="MH452" s="201"/>
      <c r="MI452" s="201"/>
      <c r="MJ452" s="201"/>
      <c r="MK452" s="201"/>
      <c r="ML452" s="201"/>
      <c r="MM452" s="201"/>
      <c r="MN452" s="201"/>
      <c r="MO452" s="201"/>
      <c r="MP452" s="201"/>
      <c r="MQ452" s="201"/>
      <c r="MR452" s="201"/>
      <c r="MS452" s="201"/>
      <c r="MT452" s="201"/>
      <c r="MU452" s="201"/>
      <c r="MV452" s="201"/>
      <c r="MW452" s="201"/>
      <c r="MX452" s="201"/>
      <c r="MY452" s="201"/>
      <c r="MZ452" s="201"/>
      <c r="NA452" s="201"/>
      <c r="NB452" s="201"/>
      <c r="NC452" s="201"/>
      <c r="ND452" s="201"/>
      <c r="NE452" s="201"/>
      <c r="NF452" s="201"/>
      <c r="NG452" s="201"/>
      <c r="NH452" s="201"/>
      <c r="NI452" s="201"/>
      <c r="NJ452" s="201"/>
      <c r="NK452" s="201"/>
      <c r="NL452" s="201"/>
      <c r="NM452" s="201"/>
      <c r="NN452" s="201"/>
      <c r="NO452" s="201"/>
      <c r="NP452" s="201"/>
      <c r="NQ452" s="201"/>
      <c r="NR452" s="201"/>
      <c r="NS452" s="201"/>
      <c r="NT452" s="201"/>
      <c r="NU452" s="201"/>
      <c r="NV452" s="201"/>
      <c r="NW452" s="201"/>
      <c r="NX452" s="201"/>
      <c r="NY452" s="201"/>
      <c r="NZ452" s="201"/>
      <c r="OA452" s="201"/>
      <c r="OB452" s="201"/>
      <c r="OC452" s="201"/>
      <c r="OD452" s="201"/>
      <c r="OE452" s="201"/>
      <c r="OF452" s="201"/>
      <c r="OG452" s="201"/>
      <c r="OH452" s="201"/>
      <c r="OI452" s="201"/>
      <c r="OJ452" s="201"/>
      <c r="OK452" s="201"/>
      <c r="OL452" s="201"/>
      <c r="OM452" s="201"/>
      <c r="ON452" s="201"/>
      <c r="OO452" s="201"/>
      <c r="OP452" s="201"/>
      <c r="OQ452" s="201"/>
      <c r="OR452" s="201"/>
      <c r="OS452" s="201"/>
      <c r="OT452" s="201"/>
      <c r="OU452" s="201"/>
      <c r="OV452" s="201"/>
      <c r="OW452" s="201"/>
      <c r="OX452" s="201"/>
      <c r="OY452" s="201"/>
      <c r="OZ452" s="201"/>
      <c r="PA452" s="201"/>
      <c r="PB452" s="201"/>
      <c r="PC452" s="201"/>
      <c r="PD452" s="201"/>
      <c r="PE452" s="201"/>
      <c r="PF452" s="201"/>
      <c r="PG452" s="201"/>
      <c r="PH452" s="201"/>
      <c r="PI452" s="201"/>
      <c r="PJ452" s="201"/>
      <c r="PK452" s="201"/>
      <c r="PL452" s="201"/>
      <c r="PM452" s="201"/>
      <c r="PN452" s="201"/>
      <c r="PO452" s="201"/>
      <c r="PP452" s="201"/>
      <c r="PQ452" s="201"/>
      <c r="PR452" s="201"/>
      <c r="PS452" s="201"/>
      <c r="PT452" s="201"/>
      <c r="PU452" s="201"/>
      <c r="PV452" s="201"/>
      <c r="PW452" s="201"/>
      <c r="PX452" s="201"/>
      <c r="PY452" s="201"/>
      <c r="PZ452" s="201"/>
      <c r="QA452" s="201"/>
      <c r="QB452" s="201"/>
      <c r="QC452" s="201"/>
      <c r="QD452" s="201"/>
      <c r="QE452" s="201"/>
      <c r="QF452" s="201"/>
      <c r="QG452" s="201"/>
      <c r="QH452" s="201"/>
      <c r="QI452" s="201"/>
      <c r="QJ452" s="201"/>
      <c r="QK452" s="201"/>
      <c r="QL452" s="201"/>
      <c r="QM452" s="201"/>
      <c r="QN452" s="201"/>
      <c r="QO452" s="201"/>
      <c r="QP452" s="201"/>
      <c r="QQ452" s="201"/>
      <c r="QR452" s="201"/>
      <c r="QS452" s="201"/>
      <c r="QT452" s="201"/>
      <c r="QU452" s="201"/>
      <c r="QV452" s="201"/>
      <c r="QW452" s="201"/>
      <c r="QX452" s="201"/>
      <c r="QY452" s="201"/>
      <c r="QZ452" s="201"/>
      <c r="RA452" s="201"/>
      <c r="RB452" s="201"/>
      <c r="RC452" s="201"/>
      <c r="RD452" s="201"/>
      <c r="RE452" s="201"/>
      <c r="RF452" s="201"/>
      <c r="RG452" s="201"/>
      <c r="RH452" s="201"/>
      <c r="RI452" s="201"/>
      <c r="RJ452" s="201"/>
      <c r="RK452" s="201"/>
      <c r="RL452" s="201"/>
      <c r="RM452" s="201"/>
      <c r="RN452" s="201"/>
      <c r="RO452" s="201"/>
      <c r="RP452" s="201"/>
      <c r="RQ452" s="201"/>
      <c r="RR452" s="201"/>
      <c r="RS452" s="201"/>
      <c r="RT452" s="201"/>
      <c r="RU452" s="201"/>
      <c r="RV452" s="201"/>
      <c r="RW452" s="201"/>
      <c r="RX452" s="201"/>
      <c r="RY452" s="201"/>
      <c r="RZ452" s="201"/>
      <c r="SA452" s="201"/>
      <c r="SB452" s="201"/>
      <c r="SC452" s="201"/>
      <c r="SD452" s="201"/>
      <c r="SE452" s="201"/>
      <c r="SF452" s="201"/>
      <c r="SG452" s="201"/>
      <c r="SH452" s="201"/>
      <c r="SI452" s="201"/>
      <c r="SJ452" s="201"/>
      <c r="SK452" s="201"/>
      <c r="SL452" s="201"/>
      <c r="SM452" s="201"/>
      <c r="SN452" s="201"/>
      <c r="SO452" s="201"/>
      <c r="SP452" s="201"/>
      <c r="SQ452" s="201"/>
      <c r="SR452" s="201"/>
      <c r="SS452" s="201"/>
      <c r="ST452" s="201"/>
      <c r="SU452" s="201"/>
      <c r="SV452" s="201"/>
      <c r="SW452" s="201"/>
      <c r="SX452" s="201"/>
      <c r="SY452" s="201"/>
      <c r="SZ452" s="201"/>
      <c r="TA452" s="201"/>
      <c r="TB452" s="201"/>
      <c r="TC452" s="201"/>
      <c r="TD452" s="201"/>
      <c r="TE452" s="201"/>
      <c r="TF452" s="201"/>
      <c r="TG452" s="201"/>
      <c r="TH452" s="201"/>
      <c r="TI452" s="201"/>
      <c r="TJ452" s="201"/>
      <c r="TK452" s="201"/>
      <c r="TL452" s="201"/>
      <c r="TM452" s="201"/>
      <c r="TN452" s="201"/>
      <c r="TO452" s="201"/>
      <c r="TP452" s="201"/>
      <c r="TQ452" s="201"/>
      <c r="TR452" s="201"/>
      <c r="TS452" s="201"/>
      <c r="TT452" s="201"/>
      <c r="TU452" s="201"/>
      <c r="TV452" s="201"/>
      <c r="TW452" s="201"/>
      <c r="TX452" s="201"/>
      <c r="TY452" s="201"/>
      <c r="TZ452" s="201"/>
      <c r="UA452" s="201"/>
      <c r="UB452" s="201"/>
      <c r="UC452" s="201"/>
      <c r="UD452" s="201"/>
      <c r="UE452" s="201"/>
      <c r="UF452" s="201"/>
      <c r="UG452" s="201"/>
      <c r="UH452" s="201"/>
      <c r="UI452" s="201"/>
      <c r="UJ452" s="201"/>
      <c r="UK452" s="201"/>
      <c r="UL452" s="201"/>
      <c r="UM452" s="201"/>
      <c r="UN452" s="201"/>
      <c r="UO452" s="201"/>
      <c r="UP452" s="201"/>
      <c r="UQ452" s="201"/>
      <c r="UR452" s="201"/>
      <c r="US452" s="201"/>
      <c r="UT452" s="201"/>
      <c r="UU452" s="201"/>
      <c r="UV452" s="201"/>
      <c r="UW452" s="201"/>
      <c r="UX452" s="201"/>
      <c r="UY452" s="201"/>
      <c r="UZ452" s="201"/>
      <c r="VA452" s="201"/>
      <c r="VB452" s="201"/>
      <c r="VC452" s="201"/>
      <c r="VD452" s="201"/>
      <c r="VE452" s="201"/>
      <c r="VF452" s="201"/>
      <c r="VG452" s="201"/>
      <c r="VH452" s="201"/>
      <c r="VI452" s="201"/>
      <c r="VJ452" s="201"/>
      <c r="VK452" s="201"/>
      <c r="VL452" s="201"/>
      <c r="VM452" s="201"/>
      <c r="VN452" s="201"/>
      <c r="VO452" s="201"/>
      <c r="VP452" s="201"/>
      <c r="VQ452" s="201"/>
      <c r="VR452" s="201"/>
      <c r="VS452" s="201"/>
      <c r="VT452" s="201"/>
      <c r="VU452" s="201"/>
      <c r="VV452" s="201"/>
      <c r="VW452" s="201"/>
      <c r="VX452" s="201"/>
      <c r="VY452" s="201"/>
      <c r="VZ452" s="201"/>
      <c r="WA452" s="201"/>
      <c r="WB452" s="201"/>
      <c r="WC452" s="201"/>
      <c r="WD452" s="201"/>
      <c r="WE452" s="201"/>
      <c r="WF452" s="201"/>
      <c r="WG452" s="201"/>
      <c r="WH452" s="201"/>
      <c r="WI452" s="201"/>
      <c r="WJ452" s="201"/>
      <c r="WK452" s="201"/>
      <c r="WL452" s="201"/>
      <c r="WM452" s="201"/>
      <c r="WN452" s="201"/>
      <c r="WO452" s="201"/>
      <c r="WP452" s="201"/>
      <c r="WQ452" s="201"/>
      <c r="WR452" s="201"/>
      <c r="WS452" s="201"/>
      <c r="WT452" s="201"/>
      <c r="WU452" s="201"/>
      <c r="WV452" s="201"/>
      <c r="WW452" s="201"/>
      <c r="WX452" s="201"/>
      <c r="WY452" s="201"/>
      <c r="WZ452" s="201"/>
      <c r="XA452" s="201"/>
      <c r="XB452" s="201"/>
      <c r="XC452" s="201"/>
      <c r="XD452" s="201"/>
      <c r="XE452" s="201"/>
      <c r="XF452" s="201"/>
      <c r="XG452" s="201"/>
      <c r="XH452" s="201"/>
      <c r="XI452" s="201"/>
      <c r="XJ452" s="201"/>
      <c r="XK452" s="201"/>
      <c r="XL452" s="201"/>
      <c r="XM452" s="201"/>
      <c r="XN452" s="201"/>
      <c r="XO452" s="201"/>
      <c r="XP452" s="201"/>
      <c r="XQ452" s="201"/>
      <c r="XR452" s="201"/>
      <c r="XS452" s="201"/>
      <c r="XT452" s="201"/>
      <c r="XU452" s="201"/>
      <c r="XV452" s="201"/>
      <c r="XW452" s="201"/>
      <c r="XX452" s="201"/>
      <c r="XY452" s="201"/>
      <c r="XZ452" s="201"/>
      <c r="YA452" s="201"/>
      <c r="YB452" s="201"/>
      <c r="YC452" s="201"/>
      <c r="YD452" s="201"/>
      <c r="YE452" s="201"/>
      <c r="YF452" s="201"/>
      <c r="YG452" s="201"/>
      <c r="YH452" s="201"/>
      <c r="YI452" s="201"/>
      <c r="YJ452" s="201"/>
      <c r="YK452" s="201"/>
      <c r="YL452" s="201"/>
      <c r="YM452" s="201"/>
      <c r="YN452" s="201"/>
      <c r="YO452" s="201"/>
      <c r="YP452" s="201"/>
      <c r="YQ452" s="201"/>
      <c r="YR452" s="201"/>
      <c r="YS452" s="201"/>
      <c r="YT452" s="201"/>
      <c r="YU452" s="201"/>
      <c r="YV452" s="201"/>
      <c r="YW452" s="201"/>
      <c r="YX452" s="201"/>
      <c r="YY452" s="201"/>
      <c r="YZ452" s="201"/>
      <c r="ZA452" s="201"/>
      <c r="ZB452" s="201"/>
      <c r="ZC452" s="201"/>
      <c r="ZD452" s="201"/>
      <c r="ZE452" s="201"/>
      <c r="ZF452" s="201"/>
      <c r="ZG452" s="201"/>
      <c r="ZH452" s="201"/>
      <c r="ZI452" s="201"/>
      <c r="ZJ452" s="201"/>
      <c r="ZK452" s="201"/>
      <c r="ZL452" s="201"/>
      <c r="ZM452" s="201"/>
      <c r="ZN452" s="201"/>
      <c r="ZO452" s="201"/>
      <c r="ZP452" s="201"/>
      <c r="ZQ452" s="201"/>
      <c r="ZR452" s="201"/>
      <c r="ZS452" s="201"/>
      <c r="ZT452" s="201"/>
      <c r="ZU452" s="201"/>
      <c r="ZV452" s="201"/>
      <c r="ZW452" s="201"/>
      <c r="ZX452" s="201"/>
      <c r="ZY452" s="201"/>
      <c r="ZZ452" s="201"/>
      <c r="AAA452" s="201"/>
      <c r="AAB452" s="201"/>
      <c r="AAC452" s="201"/>
      <c r="AAD452" s="201"/>
      <c r="AAE452" s="201"/>
      <c r="AAF452" s="201"/>
      <c r="AAG452" s="201"/>
      <c r="AAH452" s="201"/>
      <c r="AAI452" s="201"/>
      <c r="AAJ452" s="201"/>
      <c r="AAK452" s="201"/>
      <c r="AAL452" s="201"/>
      <c r="AAM452" s="201"/>
      <c r="AAN452" s="201"/>
      <c r="AAO452" s="201"/>
      <c r="AAP452" s="201"/>
      <c r="AAQ452" s="201"/>
      <c r="AAR452" s="201"/>
      <c r="AAS452" s="201"/>
      <c r="AAT452" s="201"/>
      <c r="AAU452" s="201"/>
      <c r="AAV452" s="201"/>
      <c r="AAW452" s="201"/>
      <c r="AAX452" s="201"/>
      <c r="AAY452" s="201"/>
      <c r="AAZ452" s="201"/>
      <c r="ABA452" s="201"/>
      <c r="ABB452" s="201"/>
      <c r="ABC452" s="201"/>
      <c r="ABD452" s="201"/>
      <c r="ABE452" s="201"/>
      <c r="ABF452" s="201"/>
      <c r="ABG452" s="201"/>
      <c r="ABH452" s="201"/>
      <c r="ABI452" s="201"/>
      <c r="ABJ452" s="201"/>
      <c r="ABK452" s="201"/>
      <c r="ABL452" s="201"/>
      <c r="ABM452" s="201"/>
      <c r="ABN452" s="201"/>
      <c r="ABO452" s="201"/>
      <c r="ABP452" s="201"/>
      <c r="ABQ452" s="201"/>
      <c r="ABR452" s="201"/>
      <c r="ABS452" s="201"/>
      <c r="ABT452" s="201"/>
      <c r="ABU452" s="201"/>
      <c r="ABV452" s="201"/>
      <c r="ABW452" s="201"/>
      <c r="ABX452" s="201"/>
      <c r="ABY452" s="201"/>
      <c r="ABZ452" s="201"/>
      <c r="ACA452" s="201"/>
      <c r="ACB452" s="201"/>
      <c r="ACC452" s="201"/>
      <c r="ACD452" s="201"/>
      <c r="ACE452" s="201"/>
      <c r="ACF452" s="201"/>
      <c r="ACG452" s="201"/>
      <c r="ACH452" s="201"/>
      <c r="ACI452" s="201"/>
      <c r="ACJ452" s="201"/>
      <c r="ACK452" s="201"/>
      <c r="ACL452" s="201"/>
      <c r="ACM452" s="201"/>
      <c r="ACN452" s="201"/>
      <c r="ACO452" s="201"/>
      <c r="ACP452" s="201"/>
      <c r="ACQ452" s="201"/>
      <c r="ACR452" s="201"/>
      <c r="ACS452" s="201"/>
      <c r="ACT452" s="201"/>
      <c r="ACU452" s="201"/>
      <c r="ACV452" s="201"/>
      <c r="ACW452" s="201"/>
      <c r="ACX452" s="201"/>
      <c r="ACY452" s="201"/>
      <c r="ACZ452" s="201"/>
      <c r="ADA452" s="201"/>
      <c r="ADB452" s="201"/>
      <c r="ADC452" s="201"/>
      <c r="ADD452" s="201"/>
      <c r="ADE452" s="201"/>
      <c r="ADF452" s="201"/>
      <c r="ADG452" s="201"/>
      <c r="ADH452" s="201"/>
      <c r="ADI452" s="201"/>
      <c r="ADJ452" s="201"/>
      <c r="ADK452" s="201"/>
      <c r="ADL452" s="201"/>
      <c r="ADM452" s="201"/>
      <c r="ADN452" s="201"/>
      <c r="ADO452" s="201"/>
      <c r="ADP452" s="201"/>
      <c r="ADQ452" s="201"/>
      <c r="ADR452" s="201"/>
      <c r="ADS452" s="201"/>
      <c r="ADT452" s="201"/>
      <c r="ADU452" s="201"/>
      <c r="ADV452" s="201"/>
      <c r="ADW452" s="201"/>
      <c r="ADX452" s="201"/>
      <c r="ADY452" s="201"/>
      <c r="ADZ452" s="201"/>
      <c r="AEA452" s="201"/>
      <c r="AEB452" s="201"/>
      <c r="AEC452" s="201"/>
      <c r="AED452" s="201"/>
      <c r="AEE452" s="201"/>
      <c r="AEF452" s="201"/>
      <c r="AEG452" s="201"/>
      <c r="AEH452" s="201"/>
      <c r="AEI452" s="201"/>
      <c r="AEJ452" s="201"/>
      <c r="AEK452" s="201"/>
      <c r="AEL452" s="201"/>
      <c r="AEM452" s="201"/>
      <c r="AEN452" s="201"/>
      <c r="AEO452" s="201"/>
      <c r="AEP452" s="201"/>
      <c r="AEQ452" s="201"/>
      <c r="AER452" s="201"/>
      <c r="AES452" s="201"/>
      <c r="AET452" s="201"/>
      <c r="AEU452" s="201"/>
      <c r="AEV452" s="201"/>
      <c r="AEW452" s="201"/>
      <c r="AEX452" s="201"/>
      <c r="AEY452" s="201"/>
      <c r="AEZ452" s="201"/>
      <c r="AFA452" s="201"/>
      <c r="AFB452" s="201"/>
      <c r="AFC452" s="201"/>
      <c r="AFD452" s="201"/>
      <c r="AFE452" s="201"/>
      <c r="AFF452" s="201"/>
      <c r="AFG452" s="201"/>
      <c r="AFH452" s="201"/>
      <c r="AFI452" s="201"/>
      <c r="AFJ452" s="201"/>
      <c r="AFK452" s="201"/>
      <c r="AFL452" s="201"/>
      <c r="AFM452" s="201"/>
      <c r="AFN452" s="201"/>
      <c r="AFO452" s="201"/>
      <c r="AFP452" s="201"/>
      <c r="AFQ452" s="201"/>
      <c r="AFR452" s="201"/>
      <c r="AFS452" s="201"/>
      <c r="AFT452" s="201"/>
      <c r="AFU452" s="201"/>
      <c r="AFV452" s="201"/>
      <c r="AFW452" s="201"/>
      <c r="AFX452" s="201"/>
      <c r="AFY452" s="201"/>
      <c r="AFZ452" s="201"/>
      <c r="AGA452" s="201"/>
      <c r="AGB452" s="201"/>
      <c r="AGC452" s="201"/>
      <c r="AGD452" s="201"/>
      <c r="AGE452" s="201"/>
      <c r="AGF452" s="201"/>
      <c r="AGG452" s="201"/>
      <c r="AGH452" s="201"/>
      <c r="AGI452" s="201"/>
      <c r="AGJ452" s="201"/>
      <c r="AGK452" s="201"/>
      <c r="AGL452" s="201"/>
      <c r="AGM452" s="201"/>
      <c r="AGN452" s="201"/>
      <c r="AGO452" s="201"/>
      <c r="AGP452" s="201"/>
      <c r="AGQ452" s="201"/>
      <c r="AGR452" s="201"/>
      <c r="AGS452" s="201"/>
      <c r="AGT452" s="201"/>
      <c r="AGU452" s="201"/>
      <c r="AGV452" s="201"/>
      <c r="AGW452" s="201"/>
      <c r="AGX452" s="201"/>
      <c r="AGY452" s="201"/>
      <c r="AGZ452" s="201"/>
      <c r="AHA452" s="201"/>
      <c r="AHB452" s="201"/>
      <c r="AHC452" s="201"/>
      <c r="AHD452" s="201"/>
      <c r="AHE452" s="201"/>
      <c r="AHF452" s="201"/>
      <c r="AHG452" s="201"/>
      <c r="AHH452" s="201"/>
      <c r="AHI452" s="201"/>
      <c r="AHJ452" s="201"/>
      <c r="AHK452" s="201"/>
      <c r="AHL452" s="201"/>
      <c r="AHM452" s="201"/>
      <c r="AHN452" s="201"/>
      <c r="AHO452" s="201"/>
      <c r="AHP452" s="201"/>
      <c r="AHQ452" s="201"/>
      <c r="AHR452" s="201"/>
      <c r="AHS452" s="201"/>
      <c r="AHT452" s="201"/>
      <c r="AHU452" s="201"/>
      <c r="AHV452" s="201"/>
      <c r="AHW452" s="201"/>
      <c r="AHX452" s="201"/>
      <c r="AHY452" s="201"/>
      <c r="AHZ452" s="201"/>
      <c r="AIA452" s="201"/>
      <c r="AIB452" s="201"/>
      <c r="AIC452" s="201"/>
      <c r="AID452" s="201"/>
      <c r="AIE452" s="201"/>
      <c r="AIF452" s="201"/>
      <c r="AIG452" s="201"/>
      <c r="AIH452" s="201"/>
      <c r="AII452" s="201"/>
      <c r="AIJ452" s="201"/>
      <c r="AIK452" s="201"/>
      <c r="AIL452" s="201"/>
      <c r="AIM452" s="201"/>
      <c r="AIN452" s="201"/>
      <c r="AIO452" s="201"/>
      <c r="AIP452" s="201"/>
      <c r="AIQ452" s="201"/>
      <c r="AIR452" s="201"/>
      <c r="AIS452" s="201"/>
      <c r="AIT452" s="201"/>
      <c r="AIU452" s="201"/>
      <c r="AIV452" s="201"/>
      <c r="AIW452" s="201"/>
      <c r="AIX452" s="201"/>
      <c r="AIY452" s="201"/>
      <c r="AIZ452" s="201"/>
      <c r="AJA452" s="201"/>
      <c r="AJB452" s="201"/>
      <c r="AJC452" s="201"/>
      <c r="AJD452" s="201"/>
      <c r="AJE452" s="201"/>
      <c r="AJF452" s="201"/>
      <c r="AJG452" s="201"/>
      <c r="AJH452" s="201"/>
      <c r="AJI452" s="201"/>
      <c r="AJJ452" s="201"/>
      <c r="AJK452" s="201"/>
      <c r="AJL452" s="201"/>
      <c r="AJM452" s="201"/>
      <c r="AJN452" s="201"/>
      <c r="AJO452" s="201"/>
      <c r="AJP452" s="201"/>
      <c r="AJQ452" s="201"/>
      <c r="AJR452" s="201"/>
      <c r="AJS452" s="201"/>
      <c r="AJT452" s="201"/>
      <c r="AJU452" s="201"/>
      <c r="AJV452" s="201"/>
      <c r="AJW452" s="201"/>
      <c r="AJX452" s="201"/>
      <c r="AJY452" s="201"/>
      <c r="AJZ452" s="201"/>
      <c r="AKA452" s="201"/>
      <c r="AKB452" s="201"/>
      <c r="AKC452" s="201"/>
      <c r="AKD452" s="201"/>
      <c r="AKE452" s="201"/>
      <c r="AKF452" s="201"/>
      <c r="AKG452" s="201"/>
      <c r="AKH452" s="201"/>
      <c r="AKI452" s="201"/>
      <c r="AKJ452" s="201"/>
      <c r="AKK452" s="201"/>
      <c r="AKL452" s="201"/>
      <c r="AKM452" s="201"/>
      <c r="AKN452" s="201"/>
      <c r="AKO452" s="201"/>
      <c r="AKP452" s="201"/>
      <c r="AKQ452" s="201"/>
      <c r="AKR452" s="201"/>
      <c r="AKS452" s="201"/>
      <c r="AKT452" s="201"/>
      <c r="AKU452" s="201"/>
      <c r="AKV452" s="201"/>
      <c r="AKW452" s="201"/>
      <c r="AKX452" s="201"/>
      <c r="AKY452" s="201"/>
      <c r="AKZ452" s="201"/>
      <c r="ALA452" s="201"/>
      <c r="ALB452" s="201"/>
      <c r="ALC452" s="201"/>
      <c r="ALD452" s="201"/>
      <c r="ALE452" s="201"/>
      <c r="ALF452" s="201"/>
      <c r="ALG452" s="201"/>
      <c r="ALH452" s="201"/>
      <c r="ALI452" s="201"/>
      <c r="ALJ452" s="201"/>
      <c r="ALK452" s="201"/>
      <c r="ALL452" s="201"/>
      <c r="ALM452" s="201"/>
      <c r="ALN452" s="201"/>
      <c r="ALO452" s="201"/>
      <c r="ALP452" s="201"/>
      <c r="ALQ452" s="201"/>
      <c r="ALR452" s="201"/>
      <c r="ALS452" s="201"/>
      <c r="ALT452" s="201"/>
      <c r="ALU452" s="201"/>
      <c r="ALV452" s="201"/>
      <c r="ALW452" s="201"/>
      <c r="ALX452" s="201"/>
      <c r="ALY452" s="201"/>
      <c r="ALZ452" s="201"/>
      <c r="AMA452" s="201"/>
      <c r="AMB452" s="201"/>
      <c r="AMC452" s="201"/>
      <c r="AMD452" s="201"/>
      <c r="AME452" s="201"/>
      <c r="AMF452" s="201"/>
      <c r="AMG452" s="201"/>
      <c r="AMH452" s="201"/>
      <c r="AMI452" s="201"/>
      <c r="AMJ452" s="201"/>
      <c r="AMK452" s="201"/>
      <c r="AML452" s="201"/>
      <c r="AMM452" s="201"/>
      <c r="AMN452" s="201"/>
      <c r="AMO452" s="201"/>
      <c r="AMP452" s="201"/>
      <c r="AMQ452" s="201"/>
      <c r="AMR452" s="201"/>
      <c r="AMS452" s="201"/>
      <c r="AMT452" s="201"/>
      <c r="AMU452" s="201"/>
      <c r="AMV452" s="201"/>
      <c r="AMW452" s="201"/>
      <c r="AMX452" s="201"/>
      <c r="AMY452" s="201"/>
      <c r="AMZ452" s="201"/>
      <c r="ANA452" s="201"/>
      <c r="ANB452" s="201"/>
      <c r="ANC452" s="201"/>
      <c r="AND452" s="201"/>
      <c r="ANE452" s="201"/>
      <c r="ANF452" s="201"/>
      <c r="ANG452" s="201"/>
      <c r="ANH452" s="201"/>
      <c r="ANI452" s="201"/>
      <c r="ANJ452" s="201"/>
      <c r="ANK452" s="201"/>
      <c r="ANL452" s="201"/>
      <c r="ANM452" s="201"/>
      <c r="ANN452" s="201"/>
      <c r="ANO452" s="201"/>
      <c r="ANP452" s="201"/>
      <c r="ANQ452" s="201"/>
      <c r="ANR452" s="201"/>
      <c r="ANS452" s="201"/>
      <c r="ANT452" s="201"/>
      <c r="ANU452" s="201"/>
      <c r="ANV452" s="201"/>
      <c r="ANW452" s="201"/>
      <c r="ANX452" s="201"/>
      <c r="ANY452" s="201"/>
      <c r="ANZ452" s="201"/>
      <c r="AOA452" s="201"/>
      <c r="AOB452" s="201"/>
      <c r="AOC452" s="201"/>
      <c r="AOD452" s="201"/>
      <c r="AOE452" s="201"/>
      <c r="AOF452" s="201"/>
      <c r="AOG452" s="201"/>
      <c r="AOH452" s="201"/>
      <c r="AOI452" s="201"/>
      <c r="AOJ452" s="201"/>
      <c r="AOK452" s="201"/>
      <c r="AOL452" s="201"/>
      <c r="AOM452" s="201"/>
      <c r="AON452" s="201"/>
      <c r="AOO452" s="201"/>
      <c r="AOP452" s="201"/>
      <c r="AOQ452" s="201"/>
      <c r="AOR452" s="201"/>
      <c r="AOS452" s="201"/>
      <c r="AOT452" s="201"/>
      <c r="AOU452" s="201"/>
      <c r="AOV452" s="201"/>
      <c r="AOW452" s="201"/>
      <c r="AOX452" s="201"/>
      <c r="AOY452" s="201"/>
      <c r="AOZ452" s="201"/>
      <c r="APA452" s="201"/>
      <c r="APB452" s="201"/>
      <c r="APC452" s="201"/>
      <c r="APD452" s="201"/>
      <c r="APE452" s="201"/>
      <c r="APF452" s="201"/>
      <c r="APG452" s="201"/>
      <c r="APH452" s="201"/>
      <c r="API452" s="201"/>
      <c r="APJ452" s="201"/>
      <c r="APK452" s="201"/>
      <c r="APL452" s="201"/>
      <c r="APM452" s="201"/>
      <c r="APN452" s="201"/>
      <c r="APO452" s="201"/>
      <c r="APP452" s="201"/>
      <c r="APQ452" s="201"/>
      <c r="APR452" s="201"/>
      <c r="APS452" s="201"/>
      <c r="APT452" s="201"/>
      <c r="APU452" s="201"/>
      <c r="APV452" s="201"/>
      <c r="APW452" s="201"/>
      <c r="APX452" s="201"/>
      <c r="APY452" s="201"/>
      <c r="APZ452" s="201"/>
      <c r="AQA452" s="201"/>
      <c r="AQB452" s="201"/>
      <c r="AQC452" s="201"/>
      <c r="AQD452" s="201"/>
      <c r="AQE452" s="201"/>
      <c r="AQF452" s="201"/>
      <c r="AQG452" s="201"/>
      <c r="AQH452" s="201"/>
      <c r="AQI452" s="201"/>
      <c r="AQJ452" s="201"/>
      <c r="AQK452" s="201"/>
      <c r="AQL452" s="201"/>
      <c r="AQM452" s="201"/>
      <c r="AQN452" s="201"/>
      <c r="AQO452" s="201"/>
      <c r="AQP452" s="201"/>
      <c r="AQQ452" s="201"/>
      <c r="AQR452" s="201"/>
      <c r="AQS452" s="201"/>
      <c r="AQT452" s="201"/>
      <c r="AQU452" s="201"/>
      <c r="AQV452" s="201"/>
      <c r="AQW452" s="201"/>
      <c r="AQX452" s="201"/>
      <c r="AQY452" s="201"/>
      <c r="AQZ452" s="201"/>
      <c r="ARA452" s="201"/>
      <c r="ARB452" s="201"/>
      <c r="ARC452" s="201"/>
      <c r="ARD452" s="201"/>
      <c r="ARE452" s="201"/>
      <c r="ARF452" s="201"/>
      <c r="ARG452" s="201"/>
      <c r="ARH452" s="201"/>
      <c r="ARI452" s="201"/>
      <c r="ARJ452" s="201"/>
      <c r="ARK452" s="201"/>
      <c r="ARL452" s="201"/>
      <c r="ARM452" s="201"/>
      <c r="ARN452" s="201"/>
      <c r="ARO452" s="201"/>
      <c r="ARP452" s="201"/>
      <c r="ARQ452" s="201"/>
      <c r="ARR452" s="201"/>
      <c r="ARS452" s="201"/>
      <c r="ART452" s="201"/>
      <c r="ARU452" s="201"/>
      <c r="ARV452" s="201"/>
      <c r="ARW452" s="201"/>
      <c r="ARX452" s="201"/>
      <c r="ARY452" s="201"/>
      <c r="ARZ452" s="201"/>
      <c r="ASA452" s="201"/>
      <c r="ASB452" s="201"/>
      <c r="ASC452" s="201"/>
      <c r="ASD452" s="201"/>
      <c r="ASE452" s="201"/>
      <c r="ASF452" s="201"/>
      <c r="ASG452" s="201"/>
      <c r="ASH452" s="201"/>
      <c r="ASI452" s="201"/>
      <c r="ASJ452" s="201"/>
      <c r="ASK452" s="201"/>
      <c r="ASL452" s="201"/>
      <c r="ASM452" s="201"/>
      <c r="ASN452" s="201"/>
      <c r="ASO452" s="201"/>
      <c r="ASP452" s="201"/>
      <c r="ASQ452" s="201"/>
      <c r="ASR452" s="201"/>
      <c r="ASS452" s="201"/>
      <c r="AST452" s="201"/>
      <c r="ASU452" s="201"/>
      <c r="ASV452" s="201"/>
      <c r="ASW452" s="201"/>
      <c r="ASX452" s="201"/>
      <c r="ASY452" s="201"/>
      <c r="ASZ452" s="201"/>
      <c r="ATA452" s="201"/>
      <c r="ATB452" s="201"/>
      <c r="ATC452" s="201"/>
      <c r="ATD452" s="201"/>
      <c r="ATE452" s="201"/>
      <c r="ATF452" s="201"/>
      <c r="ATG452" s="201"/>
      <c r="ATH452" s="201"/>
      <c r="ATI452" s="201"/>
      <c r="ATJ452" s="201"/>
      <c r="ATK452" s="201"/>
      <c r="ATL452" s="201"/>
      <c r="ATM452" s="201"/>
      <c r="ATN452" s="201"/>
      <c r="ATO452" s="201"/>
      <c r="ATP452" s="201"/>
      <c r="ATQ452" s="201"/>
      <c r="ATR452" s="201"/>
      <c r="ATS452" s="201"/>
      <c r="ATT452" s="201"/>
      <c r="ATU452" s="201"/>
      <c r="ATV452" s="201"/>
      <c r="ATW452" s="201"/>
      <c r="ATX452" s="201"/>
      <c r="ATY452" s="201"/>
      <c r="ATZ452" s="201"/>
      <c r="AUA452" s="201"/>
      <c r="AUB452" s="201"/>
      <c r="AUC452" s="201"/>
      <c r="AUD452" s="201"/>
      <c r="AUE452" s="201"/>
      <c r="AUF452" s="201"/>
      <c r="AUG452" s="201"/>
      <c r="AUH452" s="201"/>
      <c r="AUI452" s="201"/>
      <c r="AUJ452" s="201"/>
      <c r="AUK452" s="201"/>
      <c r="AUL452" s="201"/>
      <c r="AUM452" s="201"/>
      <c r="AUN452" s="201"/>
      <c r="AUO452" s="201"/>
      <c r="AUP452" s="201"/>
      <c r="AUQ452" s="201"/>
      <c r="AUR452" s="201"/>
      <c r="AUS452" s="201"/>
      <c r="AUT452" s="201"/>
      <c r="AUU452" s="201"/>
      <c r="AUV452" s="201"/>
      <c r="AUW452" s="201"/>
      <c r="AUX452" s="201"/>
      <c r="AUY452" s="201"/>
      <c r="AUZ452" s="201"/>
      <c r="AVA452" s="201"/>
      <c r="AVB452" s="201"/>
      <c r="AVC452" s="201"/>
      <c r="AVD452" s="201"/>
      <c r="AVE452" s="201"/>
      <c r="AVF452" s="201"/>
      <c r="AVG452" s="201"/>
      <c r="AVH452" s="201"/>
      <c r="AVI452" s="201"/>
      <c r="AVJ452" s="201"/>
      <c r="AVK452" s="201"/>
      <c r="AVL452" s="201"/>
      <c r="AVM452" s="201"/>
      <c r="AVN452" s="201"/>
      <c r="AVO452" s="201"/>
      <c r="AVP452" s="201"/>
      <c r="AVQ452" s="201"/>
      <c r="AVR452" s="201"/>
      <c r="AVS452" s="201"/>
      <c r="AVT452" s="201"/>
      <c r="AVU452" s="201"/>
      <c r="AVV452" s="201"/>
      <c r="AVW452" s="201"/>
      <c r="AVX452" s="201"/>
      <c r="AVY452" s="201"/>
      <c r="AVZ452" s="201"/>
      <c r="AWA452" s="201"/>
      <c r="AWB452" s="201"/>
      <c r="AWC452" s="201"/>
      <c r="AWD452" s="201"/>
      <c r="AWE452" s="201"/>
      <c r="AWF452" s="201"/>
      <c r="AWG452" s="201"/>
      <c r="AWH452" s="201"/>
      <c r="AWI452" s="201"/>
      <c r="AWJ452" s="201"/>
      <c r="AWK452" s="201"/>
      <c r="AWL452" s="201"/>
      <c r="AWM452" s="201"/>
      <c r="AWN452" s="201"/>
      <c r="AWO452" s="201"/>
      <c r="AWP452" s="201"/>
      <c r="AWQ452" s="201"/>
      <c r="AWR452" s="201"/>
      <c r="AWS452" s="201"/>
      <c r="AWT452" s="201"/>
      <c r="AWU452" s="201"/>
      <c r="AWV452" s="201"/>
      <c r="AWW452" s="201"/>
      <c r="AWX452" s="201"/>
      <c r="AWY452" s="201"/>
      <c r="AWZ452" s="201"/>
      <c r="AXA452" s="201"/>
      <c r="AXB452" s="201"/>
      <c r="AXC452" s="201"/>
      <c r="AXD452" s="201"/>
      <c r="AXE452" s="201"/>
      <c r="AXF452" s="201"/>
      <c r="AXG452" s="201"/>
      <c r="AXH452" s="201"/>
      <c r="AXI452" s="201"/>
      <c r="AXJ452" s="201"/>
      <c r="AXK452" s="201"/>
      <c r="AXL452" s="201"/>
      <c r="AXM452" s="201"/>
      <c r="AXN452" s="201"/>
      <c r="AXO452" s="201"/>
      <c r="AXP452" s="201"/>
      <c r="AXQ452" s="201"/>
      <c r="AXR452" s="201"/>
      <c r="AXS452" s="201"/>
      <c r="AXT452" s="201"/>
      <c r="AXU452" s="201"/>
      <c r="AXV452" s="201"/>
      <c r="AXW452" s="201"/>
      <c r="AXX452" s="201"/>
      <c r="AXY452" s="201"/>
      <c r="AXZ452" s="201"/>
      <c r="AYA452" s="201"/>
      <c r="AYB452" s="201"/>
      <c r="AYC452" s="201"/>
      <c r="AYD452" s="201"/>
      <c r="AYE452" s="201"/>
      <c r="AYF452" s="201"/>
      <c r="AYG452" s="201"/>
      <c r="AYH452" s="201"/>
      <c r="AYI452" s="201"/>
      <c r="AYJ452" s="201"/>
      <c r="AYK452" s="201"/>
      <c r="AYL452" s="201"/>
      <c r="AYM452" s="201"/>
      <c r="AYN452" s="201"/>
      <c r="AYO452" s="201"/>
      <c r="AYP452" s="201"/>
      <c r="AYQ452" s="201"/>
      <c r="AYR452" s="201"/>
      <c r="AYS452" s="201"/>
      <c r="AYT452" s="201"/>
      <c r="AYU452" s="201"/>
      <c r="AYV452" s="201"/>
      <c r="AYW452" s="201"/>
      <c r="AYX452" s="201"/>
      <c r="AYY452" s="201"/>
      <c r="AYZ452" s="201"/>
      <c r="AZA452" s="201"/>
      <c r="AZB452" s="201"/>
      <c r="AZC452" s="201"/>
      <c r="AZD452" s="201"/>
      <c r="AZE452" s="201"/>
      <c r="AZF452" s="201"/>
      <c r="AZG452" s="201"/>
      <c r="AZH452" s="201"/>
      <c r="AZI452" s="201"/>
      <c r="AZJ452" s="201"/>
      <c r="AZK452" s="201"/>
      <c r="AZL452" s="201"/>
      <c r="AZM452" s="201"/>
      <c r="AZN452" s="201"/>
      <c r="AZO452" s="201"/>
      <c r="AZP452" s="201"/>
      <c r="AZQ452" s="201"/>
      <c r="AZR452" s="201"/>
      <c r="AZS452" s="201"/>
      <c r="AZT452" s="201"/>
      <c r="AZU452" s="201"/>
      <c r="AZV452" s="201"/>
      <c r="AZW452" s="201"/>
      <c r="AZX452" s="201"/>
      <c r="AZY452" s="201"/>
      <c r="AZZ452" s="201"/>
      <c r="BAA452" s="201"/>
      <c r="BAB452" s="201"/>
      <c r="BAC452" s="201"/>
      <c r="BAD452" s="201"/>
      <c r="BAE452" s="201"/>
      <c r="BAF452" s="201"/>
      <c r="BAG452" s="201"/>
      <c r="BAH452" s="201"/>
      <c r="BAI452" s="201"/>
      <c r="BAJ452" s="201"/>
      <c r="BAK452" s="201"/>
      <c r="BAL452" s="201"/>
      <c r="BAM452" s="201"/>
      <c r="BAN452" s="201"/>
      <c r="BAO452" s="201"/>
      <c r="BAP452" s="201"/>
      <c r="BAQ452" s="201"/>
      <c r="BAR452" s="201"/>
      <c r="BAS452" s="201"/>
      <c r="BAT452" s="201"/>
      <c r="BAU452" s="201"/>
      <c r="BAV452" s="201"/>
      <c r="BAW452" s="201"/>
      <c r="BAX452" s="201"/>
      <c r="BAY452" s="201"/>
      <c r="BAZ452" s="201"/>
      <c r="BBA452" s="201"/>
      <c r="BBB452" s="201"/>
      <c r="BBC452" s="201"/>
      <c r="BBD452" s="201"/>
      <c r="BBE452" s="201"/>
      <c r="BBF452" s="201"/>
      <c r="BBG452" s="201"/>
      <c r="BBH452" s="201"/>
      <c r="BBI452" s="201"/>
      <c r="BBJ452" s="201"/>
      <c r="BBK452" s="201"/>
      <c r="BBL452" s="201"/>
      <c r="BBM452" s="201"/>
      <c r="BBN452" s="201"/>
      <c r="BBO452" s="201"/>
      <c r="BBP452" s="201"/>
      <c r="BBQ452" s="201"/>
      <c r="BBR452" s="201"/>
      <c r="BBS452" s="201"/>
      <c r="BBT452" s="201"/>
      <c r="BBU452" s="201"/>
      <c r="BBV452" s="201"/>
      <c r="BBW452" s="201"/>
      <c r="BBX452" s="201"/>
      <c r="BBY452" s="201"/>
      <c r="BBZ452" s="201"/>
      <c r="BCA452" s="201"/>
      <c r="BCB452" s="201"/>
      <c r="BCC452" s="201"/>
      <c r="BCD452" s="201"/>
      <c r="BCE452" s="201"/>
      <c r="BCF452" s="201"/>
      <c r="BCG452" s="201"/>
      <c r="BCH452" s="201"/>
      <c r="BCI452" s="201"/>
      <c r="BCJ452" s="201"/>
      <c r="BCK452" s="201"/>
      <c r="BCL452" s="201"/>
      <c r="BCM452" s="201"/>
      <c r="BCN452" s="201"/>
      <c r="BCO452" s="201"/>
      <c r="BCP452" s="201"/>
      <c r="BCQ452" s="201"/>
      <c r="BCR452" s="201"/>
      <c r="BCS452" s="201"/>
      <c r="BCT452" s="201"/>
      <c r="BCU452" s="201"/>
      <c r="BCV452" s="201"/>
      <c r="BCW452" s="201"/>
      <c r="BCX452" s="201"/>
      <c r="BCY452" s="201"/>
      <c r="BCZ452" s="201"/>
      <c r="BDA452" s="201"/>
      <c r="BDB452" s="201"/>
      <c r="BDC452" s="201"/>
      <c r="BDD452" s="201"/>
      <c r="BDE452" s="201"/>
      <c r="BDF452" s="201"/>
      <c r="BDG452" s="201"/>
      <c r="BDH452" s="201"/>
      <c r="BDI452" s="201"/>
      <c r="BDJ452" s="201"/>
      <c r="BDK452" s="201"/>
      <c r="BDL452" s="201"/>
      <c r="BDM452" s="201"/>
      <c r="BDN452" s="201"/>
      <c r="BDO452" s="201"/>
      <c r="BDP452" s="201"/>
      <c r="BDQ452" s="201"/>
      <c r="BDR452" s="201"/>
      <c r="BDS452" s="201"/>
      <c r="BDT452" s="201"/>
      <c r="BDU452" s="201"/>
      <c r="BDV452" s="201"/>
      <c r="BDW452" s="201"/>
      <c r="BDX452" s="201"/>
      <c r="BDY452" s="201"/>
      <c r="BDZ452" s="201"/>
      <c r="BEA452" s="201"/>
      <c r="BEB452" s="201"/>
      <c r="BEC452" s="201"/>
      <c r="BED452" s="201"/>
      <c r="BEE452" s="201"/>
      <c r="BEF452" s="201"/>
      <c r="BEG452" s="201"/>
      <c r="BEH452" s="201"/>
      <c r="BEI452" s="201"/>
      <c r="BEJ452" s="201"/>
      <c r="BEK452" s="201"/>
    </row>
    <row r="453" spans="1:5061" s="142" customFormat="1" ht="14.45" hidden="1" customHeight="1" x14ac:dyDescent="0.25">
      <c r="A453" s="99" t="s">
        <v>451</v>
      </c>
      <c r="B453" s="94" t="s">
        <v>1</v>
      </c>
      <c r="C453" s="94" t="s">
        <v>270</v>
      </c>
      <c r="D453" s="91" t="s">
        <v>32</v>
      </c>
      <c r="E453" s="241">
        <v>27</v>
      </c>
      <c r="F453" s="219">
        <v>5.49</v>
      </c>
      <c r="G453" s="92">
        <f>Tabla1[[#This Row],[Precio U. Costo]]*1.05</f>
        <v>5.7645000000000008</v>
      </c>
      <c r="H453" s="92">
        <f>Tabla1[[#This Row],[Precio U. Costo]]*1.08</f>
        <v>5.9292000000000007</v>
      </c>
      <c r="I453" s="92">
        <f>Tabla1[[#This Row],[Precio U. Costo]]*1.1</f>
        <v>6.0390000000000006</v>
      </c>
      <c r="J453" s="92">
        <f>Tabla1[[#This Row],[Precio U. Costo]]*1.15</f>
        <v>6.3134999999999994</v>
      </c>
      <c r="K453" s="92">
        <f>Tabla1[[#This Row],[Precio U. Costo]]*1.2</f>
        <v>6.5880000000000001</v>
      </c>
      <c r="L453" s="92">
        <f>Tabla1[[#This Row],[Precio U. Costo]]*1.25</f>
        <v>6.8625000000000007</v>
      </c>
      <c r="M453" s="92">
        <f>Tabla1[[#This Row],[Precio U. Costo]]*1.3</f>
        <v>7.1370000000000005</v>
      </c>
      <c r="N453" s="92">
        <f>Tabla1[[#This Row],[Precio U. Costo]]*1.35</f>
        <v>7.4115000000000011</v>
      </c>
      <c r="O453" s="92">
        <f>Tabla1[[#This Row],[Precio U. Costo]]*1.4</f>
        <v>7.6859999999999999</v>
      </c>
      <c r="P453" s="92">
        <f>Tabla1[[#This Row],[Precio U. Costo]]*1.45</f>
        <v>7.9604999999999997</v>
      </c>
      <c r="Q453" s="92">
        <f>Tabla1[[#This Row],[Precio U. Costo]]*1.5</f>
        <v>8.2349999999999994</v>
      </c>
      <c r="R453" s="100" t="e">
        <f>VLOOKUP(Tabla1[[#This Row],[Item]],Tabla13[],6,)</f>
        <v>#N/A</v>
      </c>
      <c r="S453" s="93" t="e">
        <f>Tabla1[[#This Row],[Cantidad en Existencia registradas]]-Tabla1[[#This Row],[Cantidad vendida
dd/mm/aaaa]]</f>
        <v>#N/A</v>
      </c>
      <c r="T453" s="93" t="e">
        <f>Tabla1[[#This Row],[Cantidad vendida
dd/mm/aaaa]]+#REF!</f>
        <v>#N/A</v>
      </c>
      <c r="U453" s="93" t="e">
        <f>Tabla1[[#This Row],[Existencia
dd/mm/aaaa2]]+#REF!</f>
        <v>#N/A</v>
      </c>
      <c r="V453" s="202"/>
      <c r="W453" s="202"/>
      <c r="X453" s="202"/>
      <c r="Y453" s="202"/>
      <c r="Z453" s="202"/>
      <c r="AA453" s="202"/>
      <c r="AB453" s="202"/>
      <c r="AC453" s="202"/>
      <c r="AD453" s="202"/>
      <c r="AE453" s="202"/>
      <c r="AF453" s="202"/>
      <c r="AG453" s="202"/>
      <c r="AH453" s="202"/>
      <c r="AI453" s="202"/>
      <c r="AJ453" s="202"/>
      <c r="AK453" s="202"/>
      <c r="AL453" s="202"/>
      <c r="AM453" s="202"/>
      <c r="AN453" s="202"/>
      <c r="AO453" s="202"/>
      <c r="AP453" s="202"/>
      <c r="AQ453" s="202"/>
      <c r="AR453" s="202"/>
      <c r="AS453" s="202"/>
      <c r="AT453" s="202"/>
      <c r="AU453" s="202"/>
      <c r="AV453" s="202"/>
      <c r="AW453" s="202"/>
      <c r="AX453" s="202"/>
      <c r="AY453" s="202"/>
      <c r="AZ453" s="202"/>
      <c r="BA453" s="202"/>
      <c r="BB453" s="202"/>
      <c r="BC453" s="202"/>
      <c r="BD453" s="202"/>
      <c r="BE453" s="202"/>
      <c r="BF453" s="202"/>
      <c r="BG453" s="202"/>
      <c r="BH453" s="202"/>
      <c r="BI453" s="202"/>
      <c r="BJ453" s="202"/>
      <c r="BK453" s="202"/>
      <c r="BL453" s="202"/>
      <c r="BM453" s="202"/>
      <c r="BN453" s="202"/>
      <c r="BO453" s="202"/>
      <c r="BP453" s="202"/>
      <c r="BQ453" s="202"/>
      <c r="BR453" s="202"/>
      <c r="BS453" s="202"/>
      <c r="BT453" s="202"/>
      <c r="BU453" s="202"/>
      <c r="BV453" s="202"/>
      <c r="BW453" s="202"/>
      <c r="BX453" s="202"/>
      <c r="BY453" s="202"/>
      <c r="BZ453" s="202"/>
      <c r="CA453" s="202"/>
      <c r="CB453" s="202"/>
      <c r="CC453" s="202"/>
      <c r="CD453" s="202"/>
      <c r="CE453" s="202"/>
      <c r="CF453" s="202"/>
      <c r="CG453" s="202"/>
      <c r="CH453" s="202"/>
      <c r="CI453" s="202"/>
      <c r="CJ453" s="202"/>
      <c r="CK453" s="202"/>
      <c r="CL453" s="202"/>
      <c r="CM453" s="202"/>
      <c r="CN453" s="202"/>
      <c r="CO453" s="202"/>
      <c r="CP453" s="202"/>
      <c r="CQ453" s="202"/>
      <c r="CR453" s="202"/>
      <c r="CS453" s="202"/>
      <c r="CT453" s="202"/>
      <c r="CU453" s="202"/>
      <c r="CV453" s="202"/>
      <c r="CW453" s="202"/>
      <c r="CX453" s="202"/>
      <c r="CY453" s="202"/>
      <c r="CZ453" s="202"/>
      <c r="DA453" s="202"/>
      <c r="DB453" s="202"/>
      <c r="DC453" s="202"/>
      <c r="DD453" s="202"/>
      <c r="DE453" s="202"/>
      <c r="DF453" s="202"/>
      <c r="DG453" s="202"/>
      <c r="DH453" s="202"/>
      <c r="DI453" s="202"/>
      <c r="DJ453" s="202"/>
      <c r="DK453" s="202"/>
      <c r="DL453" s="202"/>
      <c r="DM453" s="202"/>
      <c r="DN453" s="202"/>
      <c r="DO453" s="202"/>
      <c r="DP453" s="202"/>
      <c r="DQ453" s="202"/>
      <c r="DR453" s="202"/>
      <c r="DS453" s="202"/>
      <c r="DT453" s="202"/>
      <c r="DU453" s="202"/>
      <c r="DV453" s="202"/>
      <c r="DW453" s="202"/>
      <c r="DX453" s="202"/>
      <c r="DY453" s="202"/>
      <c r="DZ453" s="202"/>
      <c r="EA453" s="202"/>
      <c r="EB453" s="202"/>
      <c r="EC453" s="202"/>
      <c r="ED453" s="202"/>
      <c r="EE453" s="202"/>
      <c r="EF453" s="202"/>
      <c r="EG453" s="202"/>
      <c r="EH453" s="202"/>
      <c r="EI453" s="202"/>
      <c r="EJ453" s="202"/>
      <c r="EK453" s="202"/>
      <c r="EL453" s="202"/>
      <c r="EM453" s="202"/>
      <c r="EN453" s="202"/>
      <c r="EO453" s="202"/>
      <c r="EP453" s="202"/>
      <c r="EQ453" s="202"/>
      <c r="ER453" s="202"/>
      <c r="ES453" s="202"/>
      <c r="ET453" s="202"/>
      <c r="EU453" s="202"/>
      <c r="EV453" s="202"/>
      <c r="EW453" s="202"/>
      <c r="EX453" s="202"/>
      <c r="EY453" s="202"/>
      <c r="EZ453" s="202"/>
      <c r="FA453" s="202"/>
      <c r="FB453" s="202"/>
      <c r="FC453" s="202"/>
      <c r="FD453" s="202"/>
      <c r="FE453" s="202"/>
      <c r="FF453" s="202"/>
      <c r="FG453" s="202"/>
      <c r="FH453" s="202"/>
      <c r="FI453" s="202"/>
      <c r="FJ453" s="202"/>
      <c r="FK453" s="202"/>
      <c r="FL453" s="202"/>
      <c r="FM453" s="202"/>
      <c r="FN453" s="202"/>
      <c r="FO453" s="202"/>
      <c r="FP453" s="202"/>
      <c r="FQ453" s="202"/>
      <c r="FR453" s="202"/>
      <c r="FS453" s="202"/>
      <c r="FT453" s="202"/>
      <c r="FU453" s="202"/>
      <c r="FV453" s="202"/>
      <c r="FW453" s="202"/>
      <c r="FX453" s="202"/>
      <c r="FY453" s="202"/>
      <c r="FZ453" s="202"/>
      <c r="GA453" s="202"/>
      <c r="GB453" s="202"/>
      <c r="GC453" s="202"/>
      <c r="GD453" s="202"/>
      <c r="GE453" s="202"/>
      <c r="GF453" s="202"/>
      <c r="GG453" s="202"/>
      <c r="GH453" s="202"/>
      <c r="GI453" s="202"/>
      <c r="GJ453" s="202"/>
      <c r="GK453" s="202"/>
      <c r="GL453" s="202"/>
      <c r="GM453" s="202"/>
      <c r="GN453" s="202"/>
      <c r="GO453" s="202"/>
      <c r="GP453" s="202"/>
      <c r="GQ453" s="202"/>
      <c r="GR453" s="202"/>
      <c r="GS453" s="202"/>
      <c r="GT453" s="202"/>
      <c r="GU453" s="202"/>
      <c r="GV453" s="202"/>
      <c r="GW453" s="202"/>
      <c r="GX453" s="202"/>
      <c r="GY453" s="202"/>
      <c r="GZ453" s="202"/>
      <c r="HA453" s="202"/>
      <c r="HB453" s="202"/>
      <c r="HC453" s="202"/>
      <c r="HD453" s="202"/>
      <c r="HE453" s="202"/>
      <c r="HF453" s="202"/>
      <c r="HG453" s="202"/>
      <c r="HH453" s="202"/>
      <c r="HI453" s="202"/>
      <c r="HJ453" s="202"/>
      <c r="HK453" s="202"/>
      <c r="HL453" s="202"/>
      <c r="HM453" s="202"/>
      <c r="HN453" s="202"/>
      <c r="HO453" s="202"/>
      <c r="HP453" s="202"/>
      <c r="HQ453" s="202"/>
      <c r="HR453" s="202"/>
      <c r="HS453" s="202"/>
      <c r="HT453" s="202"/>
      <c r="HU453" s="202"/>
      <c r="HV453" s="202"/>
      <c r="HW453" s="202"/>
      <c r="HX453" s="202"/>
      <c r="HY453" s="202"/>
      <c r="HZ453" s="202"/>
      <c r="IA453" s="202"/>
      <c r="IB453" s="202"/>
      <c r="IC453" s="202"/>
      <c r="ID453" s="202"/>
      <c r="IE453" s="202"/>
      <c r="IF453" s="202"/>
      <c r="IG453" s="202"/>
      <c r="IH453" s="202"/>
      <c r="II453" s="202"/>
      <c r="IJ453" s="202"/>
      <c r="IK453" s="202"/>
      <c r="IL453" s="202"/>
      <c r="IM453" s="202"/>
      <c r="IN453" s="202"/>
      <c r="IO453" s="202"/>
      <c r="IP453" s="202"/>
      <c r="IQ453" s="202"/>
      <c r="IR453" s="202"/>
      <c r="IS453" s="202"/>
      <c r="IT453" s="202"/>
      <c r="IU453" s="202"/>
      <c r="IV453" s="202"/>
      <c r="IW453" s="202"/>
      <c r="IX453" s="202"/>
      <c r="IY453" s="202"/>
      <c r="IZ453" s="202"/>
      <c r="JA453" s="202"/>
      <c r="JB453" s="202"/>
      <c r="JC453" s="202"/>
      <c r="JD453" s="202"/>
      <c r="JE453" s="202"/>
      <c r="JF453" s="202"/>
      <c r="JG453" s="202"/>
      <c r="JH453" s="202"/>
      <c r="JI453" s="202"/>
      <c r="JJ453" s="202"/>
      <c r="JK453" s="202"/>
      <c r="JL453" s="202"/>
      <c r="JM453" s="202"/>
      <c r="JN453" s="202"/>
      <c r="JO453" s="202"/>
      <c r="JP453" s="202"/>
      <c r="JQ453" s="202"/>
      <c r="JR453" s="202"/>
      <c r="JS453" s="202"/>
      <c r="JT453" s="202"/>
      <c r="JU453" s="202"/>
      <c r="JV453" s="202"/>
      <c r="JW453" s="202"/>
      <c r="JX453" s="202"/>
      <c r="JY453" s="202"/>
      <c r="JZ453" s="202"/>
      <c r="KA453" s="202"/>
      <c r="KB453" s="202"/>
      <c r="KC453" s="202"/>
      <c r="KD453" s="202"/>
      <c r="KE453" s="202"/>
      <c r="KF453" s="202"/>
      <c r="KG453" s="202"/>
      <c r="KH453" s="202"/>
      <c r="KI453" s="202"/>
      <c r="KJ453" s="202"/>
      <c r="KK453" s="202"/>
      <c r="KL453" s="202"/>
      <c r="KM453" s="202"/>
      <c r="KN453" s="202"/>
      <c r="KO453" s="202"/>
      <c r="KP453" s="202"/>
      <c r="KQ453" s="202"/>
      <c r="KR453" s="202"/>
      <c r="KS453" s="202"/>
      <c r="KT453" s="202"/>
      <c r="KU453" s="202"/>
      <c r="KV453" s="202"/>
      <c r="KW453" s="202"/>
      <c r="KX453" s="202"/>
      <c r="KY453" s="202"/>
      <c r="KZ453" s="202"/>
      <c r="LA453" s="202"/>
      <c r="LB453" s="202"/>
      <c r="LC453" s="202"/>
      <c r="LD453" s="202"/>
      <c r="LE453" s="202"/>
      <c r="LF453" s="202"/>
      <c r="LG453" s="202"/>
      <c r="LH453" s="202"/>
      <c r="LI453" s="202"/>
      <c r="LJ453" s="202"/>
      <c r="LK453" s="202"/>
      <c r="LL453" s="202"/>
      <c r="LM453" s="202"/>
      <c r="LN453" s="202"/>
      <c r="LO453" s="202"/>
      <c r="LP453" s="202"/>
      <c r="LQ453" s="202"/>
      <c r="LR453" s="202"/>
      <c r="LS453" s="202"/>
      <c r="LT453" s="202"/>
      <c r="LU453" s="202"/>
      <c r="LV453" s="202"/>
      <c r="LW453" s="202"/>
      <c r="LX453" s="202"/>
      <c r="LY453" s="202"/>
      <c r="LZ453" s="202"/>
      <c r="MA453" s="202"/>
      <c r="MB453" s="202"/>
      <c r="MC453" s="202"/>
      <c r="MD453" s="202"/>
      <c r="ME453" s="202"/>
      <c r="MF453" s="202"/>
      <c r="MG453" s="202"/>
      <c r="MH453" s="202"/>
      <c r="MI453" s="202"/>
      <c r="MJ453" s="202"/>
      <c r="MK453" s="202"/>
      <c r="ML453" s="202"/>
      <c r="MM453" s="202"/>
      <c r="MN453" s="202"/>
      <c r="MO453" s="202"/>
      <c r="MP453" s="202"/>
      <c r="MQ453" s="202"/>
      <c r="MR453" s="202"/>
      <c r="MS453" s="202"/>
      <c r="MT453" s="202"/>
      <c r="MU453" s="202"/>
      <c r="MV453" s="202"/>
      <c r="MW453" s="202"/>
      <c r="MX453" s="202"/>
      <c r="MY453" s="202"/>
      <c r="MZ453" s="202"/>
      <c r="NA453" s="202"/>
      <c r="NB453" s="202"/>
      <c r="NC453" s="202"/>
      <c r="ND453" s="202"/>
      <c r="NE453" s="202"/>
      <c r="NF453" s="202"/>
      <c r="NG453" s="202"/>
      <c r="NH453" s="202"/>
      <c r="NI453" s="202"/>
      <c r="NJ453" s="202"/>
      <c r="NK453" s="202"/>
      <c r="NL453" s="202"/>
      <c r="NM453" s="202"/>
      <c r="NN453" s="202"/>
      <c r="NO453" s="202"/>
      <c r="NP453" s="202"/>
      <c r="NQ453" s="202"/>
      <c r="NR453" s="202"/>
      <c r="NS453" s="202"/>
      <c r="NT453" s="202"/>
      <c r="NU453" s="202"/>
      <c r="NV453" s="202"/>
      <c r="NW453" s="202"/>
      <c r="NX453" s="202"/>
      <c r="NY453" s="202"/>
      <c r="NZ453" s="202"/>
      <c r="OA453" s="202"/>
      <c r="OB453" s="202"/>
      <c r="OC453" s="202"/>
      <c r="OD453" s="202"/>
      <c r="OE453" s="202"/>
      <c r="OF453" s="202"/>
      <c r="OG453" s="202"/>
      <c r="OH453" s="202"/>
      <c r="OI453" s="202"/>
      <c r="OJ453" s="202"/>
      <c r="OK453" s="202"/>
      <c r="OL453" s="202"/>
      <c r="OM453" s="202"/>
      <c r="ON453" s="202"/>
      <c r="OO453" s="202"/>
      <c r="OP453" s="202"/>
      <c r="OQ453" s="202"/>
      <c r="OR453" s="202"/>
      <c r="OS453" s="202"/>
      <c r="OT453" s="202"/>
      <c r="OU453" s="202"/>
      <c r="OV453" s="202"/>
      <c r="OW453" s="202"/>
      <c r="OX453" s="202"/>
      <c r="OY453" s="202"/>
      <c r="OZ453" s="202"/>
      <c r="PA453" s="202"/>
      <c r="PB453" s="202"/>
      <c r="PC453" s="202"/>
      <c r="PD453" s="202"/>
      <c r="PE453" s="202"/>
      <c r="PF453" s="202"/>
      <c r="PG453" s="202"/>
      <c r="PH453" s="202"/>
      <c r="PI453" s="202"/>
      <c r="PJ453" s="202"/>
      <c r="PK453" s="202"/>
      <c r="PL453" s="202"/>
      <c r="PM453" s="202"/>
      <c r="PN453" s="202"/>
      <c r="PO453" s="202"/>
      <c r="PP453" s="202"/>
      <c r="PQ453" s="202"/>
      <c r="PR453" s="202"/>
      <c r="PS453" s="202"/>
      <c r="PT453" s="202"/>
      <c r="PU453" s="202"/>
      <c r="PV453" s="202"/>
      <c r="PW453" s="202"/>
      <c r="PX453" s="202"/>
      <c r="PY453" s="202"/>
      <c r="PZ453" s="202"/>
      <c r="QA453" s="202"/>
      <c r="QB453" s="202"/>
      <c r="QC453" s="202"/>
      <c r="QD453" s="202"/>
      <c r="QE453" s="202"/>
      <c r="QF453" s="202"/>
      <c r="QG453" s="202"/>
      <c r="QH453" s="202"/>
      <c r="QI453" s="202"/>
      <c r="QJ453" s="202"/>
      <c r="QK453" s="202"/>
      <c r="QL453" s="202"/>
      <c r="QM453" s="202"/>
      <c r="QN453" s="202"/>
      <c r="QO453" s="202"/>
      <c r="QP453" s="202"/>
      <c r="QQ453" s="202"/>
      <c r="QR453" s="202"/>
      <c r="QS453" s="202"/>
      <c r="QT453" s="202"/>
      <c r="QU453" s="202"/>
      <c r="QV453" s="202"/>
      <c r="QW453" s="202"/>
      <c r="QX453" s="202"/>
      <c r="QY453" s="202"/>
      <c r="QZ453" s="202"/>
      <c r="RA453" s="202"/>
      <c r="RB453" s="202"/>
      <c r="RC453" s="202"/>
      <c r="RD453" s="202"/>
      <c r="RE453" s="202"/>
      <c r="RF453" s="202"/>
      <c r="RG453" s="202"/>
      <c r="RH453" s="202"/>
      <c r="RI453" s="202"/>
      <c r="RJ453" s="202"/>
      <c r="RK453" s="202"/>
      <c r="RL453" s="202"/>
      <c r="RM453" s="202"/>
      <c r="RN453" s="202"/>
      <c r="RO453" s="202"/>
      <c r="RP453" s="202"/>
      <c r="RQ453" s="202"/>
      <c r="RR453" s="202"/>
      <c r="RS453" s="202"/>
      <c r="RT453" s="202"/>
      <c r="RU453" s="202"/>
      <c r="RV453" s="202"/>
      <c r="RW453" s="202"/>
      <c r="RX453" s="202"/>
      <c r="RY453" s="202"/>
      <c r="RZ453" s="202"/>
      <c r="SA453" s="202"/>
      <c r="SB453" s="202"/>
      <c r="SC453" s="202"/>
      <c r="SD453" s="202"/>
      <c r="SE453" s="202"/>
      <c r="SF453" s="202"/>
      <c r="SG453" s="202"/>
      <c r="SH453" s="202"/>
      <c r="SI453" s="202"/>
      <c r="SJ453" s="202"/>
      <c r="SK453" s="202"/>
      <c r="SL453" s="202"/>
      <c r="SM453" s="202"/>
      <c r="SN453" s="202"/>
      <c r="SO453" s="202"/>
      <c r="SP453" s="202"/>
      <c r="SQ453" s="202"/>
      <c r="SR453" s="202"/>
      <c r="SS453" s="202"/>
      <c r="ST453" s="202"/>
      <c r="SU453" s="202"/>
      <c r="SV453" s="202"/>
      <c r="SW453" s="202"/>
      <c r="SX453" s="202"/>
      <c r="SY453" s="202"/>
      <c r="SZ453" s="202"/>
      <c r="TA453" s="202"/>
      <c r="TB453" s="202"/>
      <c r="TC453" s="202"/>
      <c r="TD453" s="202"/>
      <c r="TE453" s="202"/>
      <c r="TF453" s="202"/>
      <c r="TG453" s="202"/>
      <c r="TH453" s="202"/>
      <c r="TI453" s="202"/>
      <c r="TJ453" s="202"/>
      <c r="TK453" s="202"/>
      <c r="TL453" s="202"/>
      <c r="TM453" s="202"/>
      <c r="TN453" s="202"/>
      <c r="TO453" s="202"/>
      <c r="TP453" s="202"/>
      <c r="TQ453" s="202"/>
      <c r="TR453" s="202"/>
      <c r="TS453" s="202"/>
      <c r="TT453" s="202"/>
      <c r="TU453" s="202"/>
      <c r="TV453" s="202"/>
      <c r="TW453" s="202"/>
      <c r="TX453" s="202"/>
      <c r="TY453" s="202"/>
      <c r="TZ453" s="202"/>
      <c r="UA453" s="202"/>
      <c r="UB453" s="202"/>
      <c r="UC453" s="202"/>
      <c r="UD453" s="202"/>
      <c r="UE453" s="202"/>
      <c r="UF453" s="202"/>
      <c r="UG453" s="202"/>
      <c r="UH453" s="202"/>
      <c r="UI453" s="202"/>
      <c r="UJ453" s="202"/>
      <c r="UK453" s="202"/>
      <c r="UL453" s="202"/>
      <c r="UM453" s="202"/>
      <c r="UN453" s="202"/>
      <c r="UO453" s="202"/>
      <c r="UP453" s="202"/>
      <c r="UQ453" s="202"/>
      <c r="UR453" s="202"/>
      <c r="US453" s="202"/>
      <c r="UT453" s="202"/>
      <c r="UU453" s="202"/>
      <c r="UV453" s="202"/>
      <c r="UW453" s="202"/>
      <c r="UX453" s="202"/>
      <c r="UY453" s="202"/>
      <c r="UZ453" s="202"/>
      <c r="VA453" s="202"/>
      <c r="VB453" s="202"/>
      <c r="VC453" s="202"/>
      <c r="VD453" s="202"/>
      <c r="VE453" s="202"/>
      <c r="VF453" s="202"/>
      <c r="VG453" s="202"/>
      <c r="VH453" s="202"/>
      <c r="VI453" s="202"/>
      <c r="VJ453" s="202"/>
      <c r="VK453" s="202"/>
      <c r="VL453" s="202"/>
      <c r="VM453" s="202"/>
      <c r="VN453" s="202"/>
      <c r="VO453" s="202"/>
      <c r="VP453" s="202"/>
      <c r="VQ453" s="202"/>
      <c r="VR453" s="202"/>
      <c r="VS453" s="202"/>
      <c r="VT453" s="202"/>
      <c r="VU453" s="202"/>
      <c r="VV453" s="202"/>
      <c r="VW453" s="202"/>
      <c r="VX453" s="202"/>
      <c r="VY453" s="202"/>
      <c r="VZ453" s="202"/>
      <c r="WA453" s="202"/>
      <c r="WB453" s="202"/>
      <c r="WC453" s="202"/>
      <c r="WD453" s="202"/>
      <c r="WE453" s="202"/>
      <c r="WF453" s="202"/>
      <c r="WG453" s="202"/>
      <c r="WH453" s="202"/>
      <c r="WI453" s="202"/>
      <c r="WJ453" s="202"/>
      <c r="WK453" s="202"/>
      <c r="WL453" s="202"/>
      <c r="WM453" s="202"/>
      <c r="WN453" s="202"/>
      <c r="WO453" s="202"/>
      <c r="WP453" s="202"/>
      <c r="WQ453" s="202"/>
      <c r="WR453" s="202"/>
      <c r="WS453" s="202"/>
      <c r="WT453" s="202"/>
      <c r="WU453" s="202"/>
      <c r="WV453" s="202"/>
      <c r="WW453" s="202"/>
      <c r="WX453" s="202"/>
      <c r="WY453" s="202"/>
      <c r="WZ453" s="202"/>
      <c r="XA453" s="202"/>
      <c r="XB453" s="202"/>
      <c r="XC453" s="202"/>
      <c r="XD453" s="202"/>
      <c r="XE453" s="202"/>
      <c r="XF453" s="202"/>
      <c r="XG453" s="202"/>
      <c r="XH453" s="202"/>
      <c r="XI453" s="202"/>
      <c r="XJ453" s="202"/>
      <c r="XK453" s="202"/>
      <c r="XL453" s="202"/>
      <c r="XM453" s="202"/>
      <c r="XN453" s="202"/>
      <c r="XO453" s="202"/>
      <c r="XP453" s="202"/>
      <c r="XQ453" s="202"/>
      <c r="XR453" s="202"/>
      <c r="XS453" s="202"/>
      <c r="XT453" s="202"/>
      <c r="XU453" s="202"/>
      <c r="XV453" s="202"/>
      <c r="XW453" s="202"/>
      <c r="XX453" s="202"/>
      <c r="XY453" s="202"/>
      <c r="XZ453" s="202"/>
      <c r="YA453" s="202"/>
      <c r="YB453" s="202"/>
      <c r="YC453" s="202"/>
      <c r="YD453" s="202"/>
      <c r="YE453" s="202"/>
      <c r="YF453" s="202"/>
      <c r="YG453" s="202"/>
      <c r="YH453" s="202"/>
      <c r="YI453" s="202"/>
      <c r="YJ453" s="202"/>
      <c r="YK453" s="202"/>
      <c r="YL453" s="202"/>
      <c r="YM453" s="202"/>
      <c r="YN453" s="202"/>
      <c r="YO453" s="202"/>
      <c r="YP453" s="202"/>
      <c r="YQ453" s="202"/>
      <c r="YR453" s="202"/>
      <c r="YS453" s="202"/>
      <c r="YT453" s="202"/>
      <c r="YU453" s="202"/>
      <c r="YV453" s="202"/>
      <c r="YW453" s="202"/>
      <c r="YX453" s="202"/>
      <c r="YY453" s="202"/>
      <c r="YZ453" s="202"/>
      <c r="ZA453" s="202"/>
      <c r="ZB453" s="202"/>
      <c r="ZC453" s="202"/>
      <c r="ZD453" s="202"/>
      <c r="ZE453" s="202"/>
      <c r="ZF453" s="202"/>
      <c r="ZG453" s="202"/>
      <c r="ZH453" s="202"/>
      <c r="ZI453" s="202"/>
      <c r="ZJ453" s="202"/>
      <c r="ZK453" s="202"/>
      <c r="ZL453" s="202"/>
      <c r="ZM453" s="202"/>
      <c r="ZN453" s="202"/>
      <c r="ZO453" s="202"/>
      <c r="ZP453" s="202"/>
      <c r="ZQ453" s="202"/>
      <c r="ZR453" s="202"/>
      <c r="ZS453" s="202"/>
      <c r="ZT453" s="202"/>
      <c r="ZU453" s="202"/>
      <c r="ZV453" s="202"/>
      <c r="ZW453" s="202"/>
      <c r="ZX453" s="202"/>
      <c r="ZY453" s="202"/>
      <c r="ZZ453" s="202"/>
      <c r="AAA453" s="202"/>
      <c r="AAB453" s="202"/>
      <c r="AAC453" s="202"/>
      <c r="AAD453" s="202"/>
      <c r="AAE453" s="202"/>
      <c r="AAF453" s="202"/>
      <c r="AAG453" s="202"/>
      <c r="AAH453" s="202"/>
      <c r="AAI453" s="202"/>
      <c r="AAJ453" s="202"/>
      <c r="AAK453" s="202"/>
      <c r="AAL453" s="202"/>
      <c r="AAM453" s="202"/>
      <c r="AAN453" s="202"/>
      <c r="AAO453" s="202"/>
      <c r="AAP453" s="202"/>
      <c r="AAQ453" s="202"/>
      <c r="AAR453" s="202"/>
      <c r="AAS453" s="202"/>
      <c r="AAT453" s="202"/>
      <c r="AAU453" s="202"/>
      <c r="AAV453" s="202"/>
      <c r="AAW453" s="202"/>
      <c r="AAX453" s="202"/>
      <c r="AAY453" s="202"/>
      <c r="AAZ453" s="202"/>
      <c r="ABA453" s="202"/>
      <c r="ABB453" s="202"/>
      <c r="ABC453" s="202"/>
      <c r="ABD453" s="202"/>
      <c r="ABE453" s="202"/>
      <c r="ABF453" s="202"/>
      <c r="ABG453" s="202"/>
      <c r="ABH453" s="202"/>
      <c r="ABI453" s="202"/>
      <c r="ABJ453" s="202"/>
      <c r="ABK453" s="202"/>
      <c r="ABL453" s="202"/>
      <c r="ABM453" s="202"/>
      <c r="ABN453" s="202"/>
      <c r="ABO453" s="202"/>
      <c r="ABP453" s="202"/>
      <c r="ABQ453" s="202"/>
      <c r="ABR453" s="202"/>
      <c r="ABS453" s="202"/>
      <c r="ABT453" s="202"/>
      <c r="ABU453" s="202"/>
      <c r="ABV453" s="202"/>
      <c r="ABW453" s="202"/>
      <c r="ABX453" s="202"/>
      <c r="ABY453" s="202"/>
      <c r="ABZ453" s="202"/>
      <c r="ACA453" s="202"/>
      <c r="ACB453" s="202"/>
      <c r="ACC453" s="202"/>
      <c r="ACD453" s="202"/>
      <c r="ACE453" s="202"/>
      <c r="ACF453" s="202"/>
      <c r="ACG453" s="202"/>
      <c r="ACH453" s="202"/>
      <c r="ACI453" s="202"/>
      <c r="ACJ453" s="202"/>
      <c r="ACK453" s="202"/>
      <c r="ACL453" s="202"/>
      <c r="ACM453" s="202"/>
      <c r="ACN453" s="202"/>
      <c r="ACO453" s="202"/>
      <c r="ACP453" s="202"/>
      <c r="ACQ453" s="202"/>
      <c r="ACR453" s="202"/>
      <c r="ACS453" s="202"/>
      <c r="ACT453" s="202"/>
      <c r="ACU453" s="202"/>
      <c r="ACV453" s="202"/>
      <c r="ACW453" s="202"/>
      <c r="ACX453" s="202"/>
      <c r="ACY453" s="202"/>
      <c r="ACZ453" s="202"/>
      <c r="ADA453" s="202"/>
      <c r="ADB453" s="202"/>
      <c r="ADC453" s="202"/>
      <c r="ADD453" s="202"/>
      <c r="ADE453" s="202"/>
      <c r="ADF453" s="202"/>
      <c r="ADG453" s="202"/>
      <c r="ADH453" s="202"/>
      <c r="ADI453" s="202"/>
      <c r="ADJ453" s="202"/>
      <c r="ADK453" s="202"/>
      <c r="ADL453" s="202"/>
      <c r="ADM453" s="202"/>
      <c r="ADN453" s="202"/>
      <c r="ADO453" s="202"/>
      <c r="ADP453" s="202"/>
      <c r="ADQ453" s="202"/>
      <c r="ADR453" s="202"/>
      <c r="ADS453" s="202"/>
      <c r="ADT453" s="202"/>
      <c r="ADU453" s="202"/>
      <c r="ADV453" s="202"/>
      <c r="ADW453" s="202"/>
      <c r="ADX453" s="202"/>
      <c r="ADY453" s="202"/>
      <c r="ADZ453" s="202"/>
      <c r="AEA453" s="202"/>
      <c r="AEB453" s="202"/>
      <c r="AEC453" s="202"/>
      <c r="AED453" s="202"/>
      <c r="AEE453" s="202"/>
      <c r="AEF453" s="202"/>
      <c r="AEG453" s="202"/>
      <c r="AEH453" s="202"/>
      <c r="AEI453" s="202"/>
      <c r="AEJ453" s="202"/>
      <c r="AEK453" s="202"/>
      <c r="AEL453" s="202"/>
      <c r="AEM453" s="202"/>
      <c r="AEN453" s="202"/>
      <c r="AEO453" s="202"/>
      <c r="AEP453" s="202"/>
      <c r="AEQ453" s="202"/>
      <c r="AER453" s="202"/>
      <c r="AES453" s="202"/>
      <c r="AET453" s="202"/>
      <c r="AEU453" s="202"/>
      <c r="AEV453" s="202"/>
      <c r="AEW453" s="202"/>
      <c r="AEX453" s="202"/>
      <c r="AEY453" s="202"/>
      <c r="AEZ453" s="202"/>
      <c r="AFA453" s="202"/>
      <c r="AFB453" s="202"/>
      <c r="AFC453" s="202"/>
      <c r="AFD453" s="202"/>
      <c r="AFE453" s="202"/>
      <c r="AFF453" s="202"/>
      <c r="AFG453" s="202"/>
      <c r="AFH453" s="202"/>
      <c r="AFI453" s="202"/>
      <c r="AFJ453" s="202"/>
      <c r="AFK453" s="202"/>
      <c r="AFL453" s="202"/>
      <c r="AFM453" s="202"/>
      <c r="AFN453" s="202"/>
      <c r="AFO453" s="202"/>
      <c r="AFP453" s="202"/>
      <c r="AFQ453" s="202"/>
      <c r="AFR453" s="202"/>
      <c r="AFS453" s="202"/>
      <c r="AFT453" s="202"/>
      <c r="AFU453" s="202"/>
      <c r="AFV453" s="202"/>
      <c r="AFW453" s="202"/>
      <c r="AFX453" s="202"/>
      <c r="AFY453" s="202"/>
      <c r="AFZ453" s="202"/>
      <c r="AGA453" s="202"/>
      <c r="AGB453" s="202"/>
      <c r="AGC453" s="202"/>
      <c r="AGD453" s="202"/>
      <c r="AGE453" s="202"/>
      <c r="AGF453" s="202"/>
      <c r="AGG453" s="202"/>
      <c r="AGH453" s="202"/>
      <c r="AGI453" s="202"/>
      <c r="AGJ453" s="202"/>
      <c r="AGK453" s="202"/>
      <c r="AGL453" s="202"/>
      <c r="AGM453" s="202"/>
      <c r="AGN453" s="202"/>
      <c r="AGO453" s="202"/>
      <c r="AGP453" s="202"/>
      <c r="AGQ453" s="202"/>
      <c r="AGR453" s="202"/>
      <c r="AGS453" s="202"/>
      <c r="AGT453" s="202"/>
      <c r="AGU453" s="202"/>
      <c r="AGV453" s="202"/>
      <c r="AGW453" s="202"/>
      <c r="AGX453" s="202"/>
      <c r="AGY453" s="202"/>
      <c r="AGZ453" s="202"/>
      <c r="AHA453" s="202"/>
      <c r="AHB453" s="202"/>
      <c r="AHC453" s="202"/>
      <c r="AHD453" s="202"/>
      <c r="AHE453" s="202"/>
      <c r="AHF453" s="202"/>
      <c r="AHG453" s="202"/>
      <c r="AHH453" s="202"/>
      <c r="AHI453" s="202"/>
      <c r="AHJ453" s="202"/>
      <c r="AHK453" s="202"/>
      <c r="AHL453" s="202"/>
      <c r="AHM453" s="202"/>
      <c r="AHN453" s="202"/>
      <c r="AHO453" s="202"/>
      <c r="AHP453" s="202"/>
      <c r="AHQ453" s="202"/>
      <c r="AHR453" s="202"/>
      <c r="AHS453" s="202"/>
      <c r="AHT453" s="202"/>
      <c r="AHU453" s="202"/>
      <c r="AHV453" s="202"/>
      <c r="AHW453" s="202"/>
      <c r="AHX453" s="202"/>
      <c r="AHY453" s="202"/>
      <c r="AHZ453" s="202"/>
      <c r="AIA453" s="202"/>
      <c r="AIB453" s="202"/>
      <c r="AIC453" s="202"/>
      <c r="AID453" s="202"/>
      <c r="AIE453" s="202"/>
      <c r="AIF453" s="202"/>
      <c r="AIG453" s="202"/>
      <c r="AIH453" s="202"/>
      <c r="AII453" s="202"/>
      <c r="AIJ453" s="202"/>
      <c r="AIK453" s="202"/>
      <c r="AIL453" s="202"/>
      <c r="AIM453" s="202"/>
      <c r="AIN453" s="202"/>
      <c r="AIO453" s="202"/>
      <c r="AIP453" s="202"/>
      <c r="AIQ453" s="202"/>
      <c r="AIR453" s="202"/>
      <c r="AIS453" s="202"/>
      <c r="AIT453" s="202"/>
      <c r="AIU453" s="202"/>
      <c r="AIV453" s="202"/>
      <c r="AIW453" s="202"/>
      <c r="AIX453" s="202"/>
      <c r="AIY453" s="202"/>
      <c r="AIZ453" s="202"/>
      <c r="AJA453" s="202"/>
      <c r="AJB453" s="202"/>
      <c r="AJC453" s="202"/>
      <c r="AJD453" s="202"/>
      <c r="AJE453" s="202"/>
      <c r="AJF453" s="202"/>
      <c r="AJG453" s="202"/>
      <c r="AJH453" s="202"/>
      <c r="AJI453" s="202"/>
      <c r="AJJ453" s="202"/>
      <c r="AJK453" s="202"/>
      <c r="AJL453" s="202"/>
      <c r="AJM453" s="202"/>
      <c r="AJN453" s="202"/>
      <c r="AJO453" s="202"/>
      <c r="AJP453" s="202"/>
      <c r="AJQ453" s="202"/>
      <c r="AJR453" s="202"/>
      <c r="AJS453" s="202"/>
      <c r="AJT453" s="202"/>
      <c r="AJU453" s="202"/>
      <c r="AJV453" s="202"/>
      <c r="AJW453" s="202"/>
      <c r="AJX453" s="202"/>
      <c r="AJY453" s="202"/>
      <c r="AJZ453" s="202"/>
      <c r="AKA453" s="202"/>
      <c r="AKB453" s="202"/>
      <c r="AKC453" s="202"/>
      <c r="AKD453" s="202"/>
      <c r="AKE453" s="202"/>
      <c r="AKF453" s="202"/>
      <c r="AKG453" s="202"/>
      <c r="AKH453" s="202"/>
      <c r="AKI453" s="202"/>
      <c r="AKJ453" s="202"/>
      <c r="AKK453" s="202"/>
      <c r="AKL453" s="202"/>
      <c r="AKM453" s="202"/>
      <c r="AKN453" s="202"/>
      <c r="AKO453" s="202"/>
      <c r="AKP453" s="202"/>
      <c r="AKQ453" s="202"/>
      <c r="AKR453" s="202"/>
      <c r="AKS453" s="202"/>
      <c r="AKT453" s="202"/>
      <c r="AKU453" s="202"/>
      <c r="AKV453" s="202"/>
      <c r="AKW453" s="202"/>
      <c r="AKX453" s="202"/>
      <c r="AKY453" s="202"/>
      <c r="AKZ453" s="202"/>
      <c r="ALA453" s="202"/>
      <c r="ALB453" s="202"/>
      <c r="ALC453" s="202"/>
      <c r="ALD453" s="202"/>
      <c r="ALE453" s="202"/>
      <c r="ALF453" s="202"/>
      <c r="ALG453" s="202"/>
      <c r="ALH453" s="202"/>
      <c r="ALI453" s="202"/>
      <c r="ALJ453" s="202"/>
      <c r="ALK453" s="202"/>
      <c r="ALL453" s="202"/>
      <c r="ALM453" s="202"/>
      <c r="ALN453" s="202"/>
      <c r="ALO453" s="202"/>
      <c r="ALP453" s="202"/>
      <c r="ALQ453" s="202"/>
      <c r="ALR453" s="202"/>
      <c r="ALS453" s="202"/>
      <c r="ALT453" s="202"/>
      <c r="ALU453" s="202"/>
      <c r="ALV453" s="202"/>
      <c r="ALW453" s="202"/>
      <c r="ALX453" s="202"/>
      <c r="ALY453" s="202"/>
      <c r="ALZ453" s="202"/>
      <c r="AMA453" s="202"/>
      <c r="AMB453" s="202"/>
      <c r="AMC453" s="202"/>
      <c r="AMD453" s="202"/>
      <c r="AME453" s="202"/>
      <c r="AMF453" s="202"/>
      <c r="AMG453" s="202"/>
      <c r="AMH453" s="202"/>
      <c r="AMI453" s="202"/>
      <c r="AMJ453" s="202"/>
      <c r="AMK453" s="202"/>
      <c r="AML453" s="202"/>
      <c r="AMM453" s="202"/>
      <c r="AMN453" s="202"/>
      <c r="AMO453" s="202"/>
      <c r="AMP453" s="202"/>
      <c r="AMQ453" s="202"/>
      <c r="AMR453" s="202"/>
      <c r="AMS453" s="202"/>
      <c r="AMT453" s="202"/>
      <c r="AMU453" s="202"/>
      <c r="AMV453" s="202"/>
      <c r="AMW453" s="202"/>
      <c r="AMX453" s="202"/>
      <c r="AMY453" s="202"/>
      <c r="AMZ453" s="202"/>
      <c r="ANA453" s="202"/>
      <c r="ANB453" s="202"/>
      <c r="ANC453" s="202"/>
      <c r="AND453" s="202"/>
      <c r="ANE453" s="202"/>
      <c r="ANF453" s="202"/>
      <c r="ANG453" s="202"/>
      <c r="ANH453" s="202"/>
      <c r="ANI453" s="202"/>
      <c r="ANJ453" s="202"/>
      <c r="ANK453" s="202"/>
      <c r="ANL453" s="202"/>
      <c r="ANM453" s="202"/>
      <c r="ANN453" s="202"/>
      <c r="ANO453" s="202"/>
      <c r="ANP453" s="202"/>
      <c r="ANQ453" s="202"/>
      <c r="ANR453" s="202"/>
      <c r="ANS453" s="202"/>
      <c r="ANT453" s="202"/>
      <c r="ANU453" s="202"/>
      <c r="ANV453" s="202"/>
      <c r="ANW453" s="202"/>
      <c r="ANX453" s="202"/>
      <c r="ANY453" s="202"/>
      <c r="ANZ453" s="202"/>
      <c r="AOA453" s="202"/>
      <c r="AOB453" s="202"/>
      <c r="AOC453" s="202"/>
      <c r="AOD453" s="202"/>
      <c r="AOE453" s="202"/>
      <c r="AOF453" s="202"/>
      <c r="AOG453" s="202"/>
      <c r="AOH453" s="202"/>
      <c r="AOI453" s="202"/>
      <c r="AOJ453" s="202"/>
      <c r="AOK453" s="202"/>
      <c r="AOL453" s="202"/>
      <c r="AOM453" s="202"/>
      <c r="AON453" s="202"/>
      <c r="AOO453" s="202"/>
      <c r="AOP453" s="202"/>
      <c r="AOQ453" s="202"/>
      <c r="AOR453" s="202"/>
      <c r="AOS453" s="202"/>
      <c r="AOT453" s="202"/>
      <c r="AOU453" s="202"/>
      <c r="AOV453" s="202"/>
      <c r="AOW453" s="202"/>
      <c r="AOX453" s="202"/>
      <c r="AOY453" s="202"/>
      <c r="AOZ453" s="202"/>
      <c r="APA453" s="202"/>
      <c r="APB453" s="202"/>
      <c r="APC453" s="202"/>
      <c r="APD453" s="202"/>
      <c r="APE453" s="202"/>
      <c r="APF453" s="202"/>
      <c r="APG453" s="202"/>
      <c r="APH453" s="202"/>
      <c r="API453" s="202"/>
      <c r="APJ453" s="202"/>
      <c r="APK453" s="202"/>
      <c r="APL453" s="202"/>
      <c r="APM453" s="202"/>
      <c r="APN453" s="202"/>
      <c r="APO453" s="202"/>
      <c r="APP453" s="202"/>
      <c r="APQ453" s="202"/>
      <c r="APR453" s="202"/>
      <c r="APS453" s="202"/>
      <c r="APT453" s="202"/>
      <c r="APU453" s="202"/>
      <c r="APV453" s="202"/>
      <c r="APW453" s="202"/>
      <c r="APX453" s="202"/>
      <c r="APY453" s="202"/>
      <c r="APZ453" s="202"/>
      <c r="AQA453" s="202"/>
      <c r="AQB453" s="202"/>
      <c r="AQC453" s="202"/>
      <c r="AQD453" s="202"/>
      <c r="AQE453" s="202"/>
      <c r="AQF453" s="202"/>
      <c r="AQG453" s="202"/>
      <c r="AQH453" s="202"/>
      <c r="AQI453" s="202"/>
      <c r="AQJ453" s="202"/>
      <c r="AQK453" s="202"/>
      <c r="AQL453" s="202"/>
      <c r="AQM453" s="202"/>
      <c r="AQN453" s="202"/>
      <c r="AQO453" s="202"/>
      <c r="AQP453" s="202"/>
      <c r="AQQ453" s="202"/>
      <c r="AQR453" s="202"/>
      <c r="AQS453" s="202"/>
      <c r="AQT453" s="202"/>
      <c r="AQU453" s="202"/>
      <c r="AQV453" s="202"/>
      <c r="AQW453" s="202"/>
      <c r="AQX453" s="202"/>
      <c r="AQY453" s="202"/>
      <c r="AQZ453" s="202"/>
      <c r="ARA453" s="202"/>
      <c r="ARB453" s="202"/>
      <c r="ARC453" s="202"/>
      <c r="ARD453" s="202"/>
      <c r="ARE453" s="202"/>
      <c r="ARF453" s="202"/>
      <c r="ARG453" s="202"/>
      <c r="ARH453" s="202"/>
      <c r="ARI453" s="202"/>
      <c r="ARJ453" s="202"/>
      <c r="ARK453" s="202"/>
      <c r="ARL453" s="202"/>
      <c r="ARM453" s="202"/>
      <c r="ARN453" s="202"/>
      <c r="ARO453" s="202"/>
      <c r="ARP453" s="202"/>
      <c r="ARQ453" s="202"/>
      <c r="ARR453" s="202"/>
      <c r="ARS453" s="202"/>
      <c r="ART453" s="202"/>
      <c r="ARU453" s="202"/>
      <c r="ARV453" s="202"/>
      <c r="ARW453" s="202"/>
      <c r="ARX453" s="202"/>
      <c r="ARY453" s="202"/>
      <c r="ARZ453" s="202"/>
      <c r="ASA453" s="202"/>
      <c r="ASB453" s="202"/>
      <c r="ASC453" s="202"/>
      <c r="ASD453" s="202"/>
      <c r="ASE453" s="202"/>
      <c r="ASF453" s="202"/>
      <c r="ASG453" s="202"/>
      <c r="ASH453" s="202"/>
      <c r="ASI453" s="202"/>
      <c r="ASJ453" s="202"/>
      <c r="ASK453" s="202"/>
      <c r="ASL453" s="202"/>
      <c r="ASM453" s="202"/>
      <c r="ASN453" s="202"/>
      <c r="ASO453" s="202"/>
      <c r="ASP453" s="202"/>
      <c r="ASQ453" s="202"/>
      <c r="ASR453" s="202"/>
      <c r="ASS453" s="202"/>
      <c r="AST453" s="202"/>
      <c r="ASU453" s="202"/>
      <c r="ASV453" s="202"/>
      <c r="ASW453" s="202"/>
      <c r="ASX453" s="202"/>
      <c r="ASY453" s="202"/>
      <c r="ASZ453" s="202"/>
      <c r="ATA453" s="202"/>
      <c r="ATB453" s="202"/>
      <c r="ATC453" s="202"/>
      <c r="ATD453" s="202"/>
      <c r="ATE453" s="202"/>
      <c r="ATF453" s="202"/>
      <c r="ATG453" s="202"/>
      <c r="ATH453" s="202"/>
      <c r="ATI453" s="202"/>
      <c r="ATJ453" s="202"/>
      <c r="ATK453" s="202"/>
      <c r="ATL453" s="202"/>
      <c r="ATM453" s="202"/>
      <c r="ATN453" s="202"/>
      <c r="ATO453" s="202"/>
      <c r="ATP453" s="202"/>
      <c r="ATQ453" s="202"/>
      <c r="ATR453" s="202"/>
      <c r="ATS453" s="202"/>
      <c r="ATT453" s="202"/>
      <c r="ATU453" s="202"/>
      <c r="ATV453" s="202"/>
      <c r="ATW453" s="202"/>
      <c r="ATX453" s="202"/>
      <c r="ATY453" s="202"/>
      <c r="ATZ453" s="202"/>
      <c r="AUA453" s="202"/>
      <c r="AUB453" s="202"/>
      <c r="AUC453" s="202"/>
      <c r="AUD453" s="202"/>
      <c r="AUE453" s="202"/>
      <c r="AUF453" s="202"/>
      <c r="AUG453" s="202"/>
      <c r="AUH453" s="202"/>
      <c r="AUI453" s="202"/>
      <c r="AUJ453" s="202"/>
      <c r="AUK453" s="202"/>
      <c r="AUL453" s="202"/>
      <c r="AUM453" s="202"/>
      <c r="AUN453" s="202"/>
      <c r="AUO453" s="202"/>
      <c r="AUP453" s="202"/>
      <c r="AUQ453" s="202"/>
      <c r="AUR453" s="202"/>
      <c r="AUS453" s="202"/>
      <c r="AUT453" s="202"/>
      <c r="AUU453" s="202"/>
      <c r="AUV453" s="202"/>
      <c r="AUW453" s="202"/>
      <c r="AUX453" s="202"/>
      <c r="AUY453" s="202"/>
      <c r="AUZ453" s="202"/>
      <c r="AVA453" s="202"/>
      <c r="AVB453" s="202"/>
      <c r="AVC453" s="202"/>
      <c r="AVD453" s="202"/>
      <c r="AVE453" s="202"/>
      <c r="AVF453" s="202"/>
      <c r="AVG453" s="202"/>
      <c r="AVH453" s="202"/>
      <c r="AVI453" s="202"/>
      <c r="AVJ453" s="202"/>
      <c r="AVK453" s="202"/>
      <c r="AVL453" s="202"/>
      <c r="AVM453" s="202"/>
      <c r="AVN453" s="202"/>
      <c r="AVO453" s="202"/>
      <c r="AVP453" s="202"/>
      <c r="AVQ453" s="202"/>
      <c r="AVR453" s="202"/>
      <c r="AVS453" s="202"/>
      <c r="AVT453" s="202"/>
      <c r="AVU453" s="202"/>
      <c r="AVV453" s="202"/>
      <c r="AVW453" s="202"/>
      <c r="AVX453" s="202"/>
      <c r="AVY453" s="202"/>
      <c r="AVZ453" s="202"/>
      <c r="AWA453" s="202"/>
      <c r="AWB453" s="202"/>
      <c r="AWC453" s="202"/>
      <c r="AWD453" s="202"/>
      <c r="AWE453" s="202"/>
      <c r="AWF453" s="202"/>
      <c r="AWG453" s="202"/>
      <c r="AWH453" s="202"/>
      <c r="AWI453" s="202"/>
      <c r="AWJ453" s="202"/>
      <c r="AWK453" s="202"/>
      <c r="AWL453" s="202"/>
      <c r="AWM453" s="202"/>
      <c r="AWN453" s="202"/>
      <c r="AWO453" s="202"/>
      <c r="AWP453" s="202"/>
      <c r="AWQ453" s="202"/>
      <c r="AWR453" s="202"/>
      <c r="AWS453" s="202"/>
      <c r="AWT453" s="202"/>
      <c r="AWU453" s="202"/>
      <c r="AWV453" s="202"/>
      <c r="AWW453" s="202"/>
      <c r="AWX453" s="202"/>
      <c r="AWY453" s="202"/>
      <c r="AWZ453" s="202"/>
      <c r="AXA453" s="202"/>
      <c r="AXB453" s="202"/>
      <c r="AXC453" s="202"/>
      <c r="AXD453" s="202"/>
      <c r="AXE453" s="202"/>
      <c r="AXF453" s="202"/>
      <c r="AXG453" s="202"/>
      <c r="AXH453" s="202"/>
      <c r="AXI453" s="202"/>
      <c r="AXJ453" s="202"/>
      <c r="AXK453" s="202"/>
      <c r="AXL453" s="202"/>
      <c r="AXM453" s="202"/>
      <c r="AXN453" s="202"/>
      <c r="AXO453" s="202"/>
      <c r="AXP453" s="202"/>
      <c r="AXQ453" s="202"/>
      <c r="AXR453" s="202"/>
      <c r="AXS453" s="202"/>
      <c r="AXT453" s="202"/>
      <c r="AXU453" s="202"/>
      <c r="AXV453" s="202"/>
      <c r="AXW453" s="202"/>
      <c r="AXX453" s="202"/>
      <c r="AXY453" s="202"/>
      <c r="AXZ453" s="202"/>
      <c r="AYA453" s="202"/>
      <c r="AYB453" s="202"/>
      <c r="AYC453" s="202"/>
      <c r="AYD453" s="202"/>
      <c r="AYE453" s="202"/>
      <c r="AYF453" s="202"/>
      <c r="AYG453" s="202"/>
      <c r="AYH453" s="202"/>
      <c r="AYI453" s="202"/>
      <c r="AYJ453" s="202"/>
      <c r="AYK453" s="202"/>
      <c r="AYL453" s="202"/>
      <c r="AYM453" s="202"/>
      <c r="AYN453" s="202"/>
      <c r="AYO453" s="202"/>
      <c r="AYP453" s="202"/>
      <c r="AYQ453" s="202"/>
      <c r="AYR453" s="202"/>
      <c r="AYS453" s="202"/>
      <c r="AYT453" s="202"/>
      <c r="AYU453" s="202"/>
      <c r="AYV453" s="202"/>
      <c r="AYW453" s="202"/>
      <c r="AYX453" s="202"/>
      <c r="AYY453" s="202"/>
      <c r="AYZ453" s="202"/>
      <c r="AZA453" s="202"/>
      <c r="AZB453" s="202"/>
      <c r="AZC453" s="202"/>
      <c r="AZD453" s="202"/>
      <c r="AZE453" s="202"/>
      <c r="AZF453" s="202"/>
      <c r="AZG453" s="202"/>
      <c r="AZH453" s="202"/>
      <c r="AZI453" s="202"/>
      <c r="AZJ453" s="202"/>
      <c r="AZK453" s="202"/>
      <c r="AZL453" s="202"/>
      <c r="AZM453" s="202"/>
      <c r="AZN453" s="202"/>
      <c r="AZO453" s="202"/>
      <c r="AZP453" s="202"/>
      <c r="AZQ453" s="202"/>
      <c r="AZR453" s="202"/>
      <c r="AZS453" s="202"/>
      <c r="AZT453" s="202"/>
      <c r="AZU453" s="202"/>
      <c r="AZV453" s="202"/>
      <c r="AZW453" s="202"/>
      <c r="AZX453" s="202"/>
      <c r="AZY453" s="202"/>
      <c r="AZZ453" s="202"/>
      <c r="BAA453" s="202"/>
      <c r="BAB453" s="202"/>
      <c r="BAC453" s="202"/>
      <c r="BAD453" s="202"/>
      <c r="BAE453" s="202"/>
      <c r="BAF453" s="202"/>
      <c r="BAG453" s="202"/>
      <c r="BAH453" s="202"/>
      <c r="BAI453" s="202"/>
      <c r="BAJ453" s="202"/>
      <c r="BAK453" s="202"/>
      <c r="BAL453" s="202"/>
      <c r="BAM453" s="202"/>
      <c r="BAN453" s="202"/>
      <c r="BAO453" s="202"/>
      <c r="BAP453" s="202"/>
      <c r="BAQ453" s="202"/>
      <c r="BAR453" s="202"/>
      <c r="BAS453" s="202"/>
      <c r="BAT453" s="202"/>
      <c r="BAU453" s="202"/>
      <c r="BAV453" s="202"/>
      <c r="BAW453" s="202"/>
      <c r="BAX453" s="202"/>
      <c r="BAY453" s="202"/>
      <c r="BAZ453" s="202"/>
      <c r="BBA453" s="202"/>
      <c r="BBB453" s="202"/>
      <c r="BBC453" s="202"/>
      <c r="BBD453" s="202"/>
      <c r="BBE453" s="202"/>
      <c r="BBF453" s="202"/>
      <c r="BBG453" s="202"/>
      <c r="BBH453" s="202"/>
      <c r="BBI453" s="202"/>
      <c r="BBJ453" s="202"/>
      <c r="BBK453" s="202"/>
      <c r="BBL453" s="202"/>
      <c r="BBM453" s="202"/>
      <c r="BBN453" s="202"/>
      <c r="BBO453" s="202"/>
      <c r="BBP453" s="202"/>
      <c r="BBQ453" s="202"/>
      <c r="BBR453" s="202"/>
      <c r="BBS453" s="202"/>
      <c r="BBT453" s="202"/>
      <c r="BBU453" s="202"/>
      <c r="BBV453" s="202"/>
      <c r="BBW453" s="202"/>
      <c r="BBX453" s="202"/>
      <c r="BBY453" s="202"/>
      <c r="BBZ453" s="202"/>
      <c r="BCA453" s="202"/>
      <c r="BCB453" s="202"/>
      <c r="BCC453" s="202"/>
      <c r="BCD453" s="202"/>
      <c r="BCE453" s="202"/>
      <c r="BCF453" s="202"/>
      <c r="BCG453" s="202"/>
      <c r="BCH453" s="202"/>
      <c r="BCI453" s="202"/>
      <c r="BCJ453" s="202"/>
      <c r="BCK453" s="202"/>
      <c r="BCL453" s="202"/>
      <c r="BCM453" s="202"/>
      <c r="BCN453" s="202"/>
      <c r="BCO453" s="202"/>
      <c r="BCP453" s="202"/>
      <c r="BCQ453" s="202"/>
      <c r="BCR453" s="202"/>
      <c r="BCS453" s="202"/>
      <c r="BCT453" s="202"/>
      <c r="BCU453" s="202"/>
      <c r="BCV453" s="202"/>
      <c r="BCW453" s="202"/>
      <c r="BCX453" s="202"/>
      <c r="BCY453" s="202"/>
      <c r="BCZ453" s="202"/>
      <c r="BDA453" s="202"/>
      <c r="BDB453" s="202"/>
      <c r="BDC453" s="202"/>
      <c r="BDD453" s="202"/>
      <c r="BDE453" s="202"/>
      <c r="BDF453" s="202"/>
      <c r="BDG453" s="202"/>
      <c r="BDH453" s="202"/>
      <c r="BDI453" s="202"/>
      <c r="BDJ453" s="202"/>
      <c r="BDK453" s="202"/>
      <c r="BDL453" s="202"/>
      <c r="BDM453" s="202"/>
      <c r="BDN453" s="202"/>
      <c r="BDO453" s="202"/>
      <c r="BDP453" s="202"/>
      <c r="BDQ453" s="202"/>
      <c r="BDR453" s="202"/>
      <c r="BDS453" s="202"/>
      <c r="BDT453" s="202"/>
      <c r="BDU453" s="202"/>
      <c r="BDV453" s="202"/>
      <c r="BDW453" s="202"/>
      <c r="BDX453" s="202"/>
      <c r="BDY453" s="202"/>
      <c r="BDZ453" s="202"/>
      <c r="BEA453" s="202"/>
      <c r="BEB453" s="202"/>
      <c r="BEC453" s="202"/>
      <c r="BED453" s="202"/>
      <c r="BEE453" s="202"/>
      <c r="BEF453" s="202"/>
      <c r="BEG453" s="202"/>
      <c r="BEH453" s="202"/>
      <c r="BEI453" s="202"/>
      <c r="BEJ453" s="202"/>
      <c r="BEK453" s="202"/>
    </row>
    <row r="454" spans="1:5061" s="144" customFormat="1" ht="14.45" hidden="1" customHeight="1" x14ac:dyDescent="0.25">
      <c r="A454" s="99" t="s">
        <v>450</v>
      </c>
      <c r="B454" s="94" t="s">
        <v>1</v>
      </c>
      <c r="C454" s="94" t="s">
        <v>74</v>
      </c>
      <c r="D454" s="91" t="s">
        <v>32</v>
      </c>
      <c r="E454" s="241">
        <v>6</v>
      </c>
      <c r="F454" s="161">
        <v>12</v>
      </c>
      <c r="G454" s="92">
        <f>Tabla1[[#This Row],[Precio U. Costo]]*1.05</f>
        <v>12.600000000000001</v>
      </c>
      <c r="H454" s="92">
        <f>Tabla1[[#This Row],[Precio U. Costo]]*1.08</f>
        <v>12.96</v>
      </c>
      <c r="I454" s="92">
        <f>Tabla1[[#This Row],[Precio U. Costo]]*1.1</f>
        <v>13.200000000000001</v>
      </c>
      <c r="J454" s="92">
        <f>Tabla1[[#This Row],[Precio U. Costo]]*1.15</f>
        <v>13.799999999999999</v>
      </c>
      <c r="K454" s="92">
        <f>Tabla1[[#This Row],[Precio U. Costo]]*1.2</f>
        <v>14.399999999999999</v>
      </c>
      <c r="L454" s="92">
        <f>Tabla1[[#This Row],[Precio U. Costo]]*1.25</f>
        <v>15</v>
      </c>
      <c r="M454" s="92">
        <f>Tabla1[[#This Row],[Precio U. Costo]]*1.3</f>
        <v>15.600000000000001</v>
      </c>
      <c r="N454" s="92">
        <f>Tabla1[[#This Row],[Precio U. Costo]]*1.35</f>
        <v>16.200000000000003</v>
      </c>
      <c r="O454" s="92">
        <f>Tabla1[[#This Row],[Precio U. Costo]]*1.4</f>
        <v>16.799999999999997</v>
      </c>
      <c r="P454" s="92">
        <f>Tabla1[[#This Row],[Precio U. Costo]]*1.45</f>
        <v>17.399999999999999</v>
      </c>
      <c r="Q454" s="92">
        <f>Tabla1[[#This Row],[Precio U. Costo]]*1.5</f>
        <v>18</v>
      </c>
      <c r="R454" s="100" t="e">
        <f>VLOOKUP(Tabla1[[#This Row],[Item]],Tabla13[],6,)</f>
        <v>#N/A</v>
      </c>
      <c r="S454" s="93" t="e">
        <f>Tabla1[[#This Row],[Cantidad en Existencia registradas]]-Tabla1[[#This Row],[Cantidad vendida
dd/mm/aaaa]]</f>
        <v>#N/A</v>
      </c>
      <c r="T454" s="93" t="e">
        <f>Tabla1[[#This Row],[Cantidad vendida
dd/mm/aaaa]]+#REF!</f>
        <v>#N/A</v>
      </c>
      <c r="U454" s="93" t="e">
        <f>Tabla1[[#This Row],[Existencia
dd/mm/aaaa2]]+#REF!</f>
        <v>#N/A</v>
      </c>
      <c r="V454" s="201"/>
      <c r="W454" s="201"/>
      <c r="X454" s="201"/>
      <c r="Y454" s="201"/>
      <c r="Z454" s="201"/>
      <c r="AA454" s="201"/>
      <c r="AB454" s="201"/>
      <c r="AC454" s="201"/>
      <c r="AD454" s="201"/>
      <c r="AE454" s="201"/>
      <c r="AF454" s="201"/>
      <c r="AG454" s="201"/>
      <c r="AH454" s="201"/>
      <c r="AI454" s="201"/>
      <c r="AJ454" s="201"/>
      <c r="AK454" s="201"/>
      <c r="AL454" s="201"/>
      <c r="AM454" s="201"/>
      <c r="AN454" s="201"/>
      <c r="AO454" s="201"/>
      <c r="AP454" s="201"/>
      <c r="AQ454" s="201"/>
      <c r="AR454" s="201"/>
      <c r="AS454" s="201"/>
      <c r="AT454" s="201"/>
      <c r="AU454" s="201"/>
      <c r="AV454" s="201"/>
      <c r="AW454" s="201"/>
      <c r="AX454" s="201"/>
      <c r="AY454" s="201"/>
      <c r="AZ454" s="201"/>
      <c r="BA454" s="201"/>
      <c r="BB454" s="201"/>
      <c r="BC454" s="201"/>
      <c r="BD454" s="201"/>
      <c r="BE454" s="201"/>
      <c r="BF454" s="201"/>
      <c r="BG454" s="201"/>
      <c r="BH454" s="201"/>
      <c r="BI454" s="201"/>
      <c r="BJ454" s="201"/>
      <c r="BK454" s="201"/>
      <c r="BL454" s="201"/>
      <c r="BM454" s="201"/>
      <c r="BN454" s="201"/>
      <c r="BO454" s="201"/>
      <c r="BP454" s="201"/>
      <c r="BQ454" s="201"/>
      <c r="BR454" s="201"/>
      <c r="BS454" s="201"/>
      <c r="BT454" s="201"/>
      <c r="BU454" s="201"/>
      <c r="BV454" s="201"/>
      <c r="BW454" s="201"/>
      <c r="BX454" s="201"/>
      <c r="BY454" s="201"/>
      <c r="BZ454" s="201"/>
      <c r="CA454" s="201"/>
      <c r="CB454" s="201"/>
      <c r="CC454" s="201"/>
      <c r="CD454" s="201"/>
      <c r="CE454" s="201"/>
      <c r="CF454" s="201"/>
      <c r="CG454" s="201"/>
      <c r="CH454" s="201"/>
      <c r="CI454" s="201"/>
      <c r="CJ454" s="201"/>
      <c r="CK454" s="201"/>
      <c r="CL454" s="201"/>
      <c r="CM454" s="201"/>
      <c r="CN454" s="201"/>
      <c r="CO454" s="201"/>
      <c r="CP454" s="201"/>
      <c r="CQ454" s="201"/>
      <c r="CR454" s="201"/>
      <c r="CS454" s="201"/>
      <c r="CT454" s="201"/>
      <c r="CU454" s="201"/>
      <c r="CV454" s="201"/>
      <c r="CW454" s="201"/>
      <c r="CX454" s="201"/>
      <c r="CY454" s="201"/>
      <c r="CZ454" s="201"/>
      <c r="DA454" s="201"/>
      <c r="DB454" s="201"/>
      <c r="DC454" s="201"/>
      <c r="DD454" s="201"/>
      <c r="DE454" s="201"/>
      <c r="DF454" s="201"/>
      <c r="DG454" s="201"/>
      <c r="DH454" s="201"/>
      <c r="DI454" s="201"/>
      <c r="DJ454" s="201"/>
      <c r="DK454" s="201"/>
      <c r="DL454" s="201"/>
      <c r="DM454" s="201"/>
      <c r="DN454" s="201"/>
      <c r="DO454" s="201"/>
      <c r="DP454" s="201"/>
      <c r="DQ454" s="201"/>
      <c r="DR454" s="201"/>
      <c r="DS454" s="201"/>
      <c r="DT454" s="201"/>
      <c r="DU454" s="201"/>
      <c r="DV454" s="201"/>
      <c r="DW454" s="201"/>
      <c r="DX454" s="201"/>
      <c r="DY454" s="201"/>
      <c r="DZ454" s="201"/>
      <c r="EA454" s="201"/>
      <c r="EB454" s="201"/>
      <c r="EC454" s="201"/>
      <c r="ED454" s="201"/>
      <c r="EE454" s="201"/>
      <c r="EF454" s="201"/>
      <c r="EG454" s="201"/>
      <c r="EH454" s="201"/>
      <c r="EI454" s="201"/>
      <c r="EJ454" s="201"/>
      <c r="EK454" s="201"/>
      <c r="EL454" s="201"/>
      <c r="EM454" s="201"/>
      <c r="EN454" s="201"/>
      <c r="EO454" s="201"/>
      <c r="EP454" s="201"/>
      <c r="EQ454" s="201"/>
      <c r="ER454" s="201"/>
      <c r="ES454" s="201"/>
      <c r="ET454" s="201"/>
      <c r="EU454" s="201"/>
      <c r="EV454" s="201"/>
      <c r="EW454" s="201"/>
      <c r="EX454" s="201"/>
      <c r="EY454" s="201"/>
      <c r="EZ454" s="201"/>
      <c r="FA454" s="201"/>
      <c r="FB454" s="201"/>
      <c r="FC454" s="201"/>
      <c r="FD454" s="201"/>
      <c r="FE454" s="201"/>
      <c r="FF454" s="201"/>
      <c r="FG454" s="201"/>
      <c r="FH454" s="201"/>
      <c r="FI454" s="201"/>
      <c r="FJ454" s="201"/>
      <c r="FK454" s="201"/>
      <c r="FL454" s="201"/>
      <c r="FM454" s="201"/>
      <c r="FN454" s="201"/>
      <c r="FO454" s="201"/>
      <c r="FP454" s="201"/>
      <c r="FQ454" s="201"/>
      <c r="FR454" s="201"/>
      <c r="FS454" s="201"/>
      <c r="FT454" s="201"/>
      <c r="FU454" s="201"/>
      <c r="FV454" s="201"/>
      <c r="FW454" s="201"/>
      <c r="FX454" s="201"/>
      <c r="FY454" s="201"/>
      <c r="FZ454" s="201"/>
      <c r="GA454" s="201"/>
      <c r="GB454" s="201"/>
      <c r="GC454" s="201"/>
      <c r="GD454" s="201"/>
      <c r="GE454" s="201"/>
      <c r="GF454" s="201"/>
      <c r="GG454" s="201"/>
      <c r="GH454" s="201"/>
      <c r="GI454" s="201"/>
      <c r="GJ454" s="201"/>
      <c r="GK454" s="201"/>
      <c r="GL454" s="201"/>
      <c r="GM454" s="201"/>
      <c r="GN454" s="201"/>
      <c r="GO454" s="201"/>
      <c r="GP454" s="201"/>
      <c r="GQ454" s="201"/>
      <c r="GR454" s="201"/>
      <c r="GS454" s="201"/>
      <c r="GT454" s="201"/>
      <c r="GU454" s="201"/>
      <c r="GV454" s="201"/>
      <c r="GW454" s="201"/>
      <c r="GX454" s="201"/>
      <c r="GY454" s="201"/>
      <c r="GZ454" s="201"/>
      <c r="HA454" s="201"/>
      <c r="HB454" s="201"/>
      <c r="HC454" s="201"/>
      <c r="HD454" s="201"/>
      <c r="HE454" s="201"/>
      <c r="HF454" s="201"/>
      <c r="HG454" s="201"/>
      <c r="HH454" s="201"/>
      <c r="HI454" s="201"/>
      <c r="HJ454" s="201"/>
      <c r="HK454" s="201"/>
      <c r="HL454" s="201"/>
      <c r="HM454" s="201"/>
      <c r="HN454" s="201"/>
      <c r="HO454" s="201"/>
      <c r="HP454" s="201"/>
      <c r="HQ454" s="201"/>
      <c r="HR454" s="201"/>
      <c r="HS454" s="201"/>
      <c r="HT454" s="201"/>
      <c r="HU454" s="201"/>
      <c r="HV454" s="201"/>
      <c r="HW454" s="201"/>
      <c r="HX454" s="201"/>
      <c r="HY454" s="201"/>
      <c r="HZ454" s="201"/>
      <c r="IA454" s="201"/>
      <c r="IB454" s="201"/>
      <c r="IC454" s="201"/>
      <c r="ID454" s="201"/>
      <c r="IE454" s="201"/>
      <c r="IF454" s="201"/>
      <c r="IG454" s="201"/>
      <c r="IH454" s="201"/>
      <c r="II454" s="201"/>
      <c r="IJ454" s="201"/>
      <c r="IK454" s="201"/>
      <c r="IL454" s="201"/>
      <c r="IM454" s="201"/>
      <c r="IN454" s="201"/>
      <c r="IO454" s="201"/>
      <c r="IP454" s="201"/>
      <c r="IQ454" s="201"/>
      <c r="IR454" s="201"/>
      <c r="IS454" s="201"/>
      <c r="IT454" s="201"/>
      <c r="IU454" s="201"/>
      <c r="IV454" s="201"/>
      <c r="IW454" s="201"/>
      <c r="IX454" s="201"/>
      <c r="IY454" s="201"/>
      <c r="IZ454" s="201"/>
      <c r="JA454" s="201"/>
      <c r="JB454" s="201"/>
      <c r="JC454" s="201"/>
      <c r="JD454" s="201"/>
      <c r="JE454" s="201"/>
      <c r="JF454" s="201"/>
      <c r="JG454" s="201"/>
      <c r="JH454" s="201"/>
      <c r="JI454" s="201"/>
      <c r="JJ454" s="201"/>
      <c r="JK454" s="201"/>
      <c r="JL454" s="201"/>
      <c r="JM454" s="201"/>
      <c r="JN454" s="201"/>
      <c r="JO454" s="201"/>
      <c r="JP454" s="201"/>
      <c r="JQ454" s="201"/>
      <c r="JR454" s="201"/>
      <c r="JS454" s="201"/>
      <c r="JT454" s="201"/>
      <c r="JU454" s="201"/>
      <c r="JV454" s="201"/>
      <c r="JW454" s="201"/>
      <c r="JX454" s="201"/>
      <c r="JY454" s="201"/>
      <c r="JZ454" s="201"/>
      <c r="KA454" s="201"/>
      <c r="KB454" s="201"/>
      <c r="KC454" s="201"/>
      <c r="KD454" s="201"/>
      <c r="KE454" s="201"/>
      <c r="KF454" s="201"/>
      <c r="KG454" s="201"/>
      <c r="KH454" s="201"/>
      <c r="KI454" s="201"/>
      <c r="KJ454" s="201"/>
      <c r="KK454" s="201"/>
      <c r="KL454" s="201"/>
      <c r="KM454" s="201"/>
      <c r="KN454" s="201"/>
      <c r="KO454" s="201"/>
      <c r="KP454" s="201"/>
      <c r="KQ454" s="201"/>
      <c r="KR454" s="201"/>
      <c r="KS454" s="201"/>
      <c r="KT454" s="201"/>
      <c r="KU454" s="201"/>
      <c r="KV454" s="201"/>
      <c r="KW454" s="201"/>
      <c r="KX454" s="201"/>
      <c r="KY454" s="201"/>
      <c r="KZ454" s="201"/>
      <c r="LA454" s="201"/>
      <c r="LB454" s="201"/>
      <c r="LC454" s="201"/>
      <c r="LD454" s="201"/>
      <c r="LE454" s="201"/>
      <c r="LF454" s="201"/>
      <c r="LG454" s="201"/>
      <c r="LH454" s="201"/>
      <c r="LI454" s="201"/>
      <c r="LJ454" s="201"/>
      <c r="LK454" s="201"/>
      <c r="LL454" s="201"/>
      <c r="LM454" s="201"/>
      <c r="LN454" s="201"/>
      <c r="LO454" s="201"/>
      <c r="LP454" s="201"/>
      <c r="LQ454" s="201"/>
      <c r="LR454" s="201"/>
      <c r="LS454" s="201"/>
      <c r="LT454" s="201"/>
      <c r="LU454" s="201"/>
      <c r="LV454" s="201"/>
      <c r="LW454" s="201"/>
      <c r="LX454" s="201"/>
      <c r="LY454" s="201"/>
      <c r="LZ454" s="201"/>
      <c r="MA454" s="201"/>
      <c r="MB454" s="201"/>
      <c r="MC454" s="201"/>
      <c r="MD454" s="201"/>
      <c r="ME454" s="201"/>
      <c r="MF454" s="201"/>
      <c r="MG454" s="201"/>
      <c r="MH454" s="201"/>
      <c r="MI454" s="201"/>
      <c r="MJ454" s="201"/>
      <c r="MK454" s="201"/>
      <c r="ML454" s="201"/>
      <c r="MM454" s="201"/>
      <c r="MN454" s="201"/>
      <c r="MO454" s="201"/>
      <c r="MP454" s="201"/>
      <c r="MQ454" s="201"/>
      <c r="MR454" s="201"/>
      <c r="MS454" s="201"/>
      <c r="MT454" s="201"/>
      <c r="MU454" s="201"/>
      <c r="MV454" s="201"/>
      <c r="MW454" s="201"/>
      <c r="MX454" s="201"/>
      <c r="MY454" s="201"/>
      <c r="MZ454" s="201"/>
      <c r="NA454" s="201"/>
      <c r="NB454" s="201"/>
      <c r="NC454" s="201"/>
      <c r="ND454" s="201"/>
      <c r="NE454" s="201"/>
      <c r="NF454" s="201"/>
      <c r="NG454" s="201"/>
      <c r="NH454" s="201"/>
      <c r="NI454" s="201"/>
      <c r="NJ454" s="201"/>
      <c r="NK454" s="201"/>
      <c r="NL454" s="201"/>
      <c r="NM454" s="201"/>
      <c r="NN454" s="201"/>
      <c r="NO454" s="201"/>
      <c r="NP454" s="201"/>
      <c r="NQ454" s="201"/>
      <c r="NR454" s="201"/>
      <c r="NS454" s="201"/>
      <c r="NT454" s="201"/>
      <c r="NU454" s="201"/>
      <c r="NV454" s="201"/>
      <c r="NW454" s="201"/>
      <c r="NX454" s="201"/>
      <c r="NY454" s="201"/>
      <c r="NZ454" s="201"/>
      <c r="OA454" s="201"/>
      <c r="OB454" s="201"/>
      <c r="OC454" s="201"/>
      <c r="OD454" s="201"/>
      <c r="OE454" s="201"/>
      <c r="OF454" s="201"/>
      <c r="OG454" s="201"/>
      <c r="OH454" s="201"/>
      <c r="OI454" s="201"/>
      <c r="OJ454" s="201"/>
      <c r="OK454" s="201"/>
      <c r="OL454" s="201"/>
      <c r="OM454" s="201"/>
      <c r="ON454" s="201"/>
      <c r="OO454" s="201"/>
      <c r="OP454" s="201"/>
      <c r="OQ454" s="201"/>
      <c r="OR454" s="201"/>
      <c r="OS454" s="201"/>
      <c r="OT454" s="201"/>
      <c r="OU454" s="201"/>
      <c r="OV454" s="201"/>
      <c r="OW454" s="201"/>
      <c r="OX454" s="201"/>
      <c r="OY454" s="201"/>
      <c r="OZ454" s="201"/>
      <c r="PA454" s="201"/>
      <c r="PB454" s="201"/>
      <c r="PC454" s="201"/>
      <c r="PD454" s="201"/>
      <c r="PE454" s="201"/>
      <c r="PF454" s="201"/>
      <c r="PG454" s="201"/>
      <c r="PH454" s="201"/>
      <c r="PI454" s="201"/>
      <c r="PJ454" s="201"/>
      <c r="PK454" s="201"/>
      <c r="PL454" s="201"/>
      <c r="PM454" s="201"/>
      <c r="PN454" s="201"/>
      <c r="PO454" s="201"/>
      <c r="PP454" s="201"/>
      <c r="PQ454" s="201"/>
      <c r="PR454" s="201"/>
      <c r="PS454" s="201"/>
      <c r="PT454" s="201"/>
      <c r="PU454" s="201"/>
      <c r="PV454" s="201"/>
      <c r="PW454" s="201"/>
      <c r="PX454" s="201"/>
      <c r="PY454" s="201"/>
      <c r="PZ454" s="201"/>
      <c r="QA454" s="201"/>
      <c r="QB454" s="201"/>
      <c r="QC454" s="201"/>
      <c r="QD454" s="201"/>
      <c r="QE454" s="201"/>
      <c r="QF454" s="201"/>
      <c r="QG454" s="201"/>
      <c r="QH454" s="201"/>
      <c r="QI454" s="201"/>
      <c r="QJ454" s="201"/>
      <c r="QK454" s="201"/>
      <c r="QL454" s="201"/>
      <c r="QM454" s="201"/>
      <c r="QN454" s="201"/>
      <c r="QO454" s="201"/>
      <c r="QP454" s="201"/>
      <c r="QQ454" s="201"/>
      <c r="QR454" s="201"/>
      <c r="QS454" s="201"/>
      <c r="QT454" s="201"/>
      <c r="QU454" s="201"/>
      <c r="QV454" s="201"/>
      <c r="QW454" s="201"/>
      <c r="QX454" s="201"/>
      <c r="QY454" s="201"/>
      <c r="QZ454" s="201"/>
      <c r="RA454" s="201"/>
      <c r="RB454" s="201"/>
      <c r="RC454" s="201"/>
      <c r="RD454" s="201"/>
      <c r="RE454" s="201"/>
      <c r="RF454" s="201"/>
      <c r="RG454" s="201"/>
      <c r="RH454" s="201"/>
      <c r="RI454" s="201"/>
      <c r="RJ454" s="201"/>
      <c r="RK454" s="201"/>
      <c r="RL454" s="201"/>
      <c r="RM454" s="201"/>
      <c r="RN454" s="201"/>
      <c r="RO454" s="201"/>
      <c r="RP454" s="201"/>
      <c r="RQ454" s="201"/>
      <c r="RR454" s="201"/>
      <c r="RS454" s="201"/>
      <c r="RT454" s="201"/>
      <c r="RU454" s="201"/>
      <c r="RV454" s="201"/>
      <c r="RW454" s="201"/>
      <c r="RX454" s="201"/>
      <c r="RY454" s="201"/>
      <c r="RZ454" s="201"/>
      <c r="SA454" s="201"/>
      <c r="SB454" s="201"/>
      <c r="SC454" s="201"/>
      <c r="SD454" s="201"/>
      <c r="SE454" s="201"/>
      <c r="SF454" s="201"/>
      <c r="SG454" s="201"/>
      <c r="SH454" s="201"/>
      <c r="SI454" s="201"/>
      <c r="SJ454" s="201"/>
      <c r="SK454" s="201"/>
      <c r="SL454" s="201"/>
      <c r="SM454" s="201"/>
      <c r="SN454" s="201"/>
      <c r="SO454" s="201"/>
      <c r="SP454" s="201"/>
      <c r="SQ454" s="201"/>
      <c r="SR454" s="201"/>
      <c r="SS454" s="201"/>
      <c r="ST454" s="201"/>
      <c r="SU454" s="201"/>
      <c r="SV454" s="201"/>
      <c r="SW454" s="201"/>
      <c r="SX454" s="201"/>
      <c r="SY454" s="201"/>
      <c r="SZ454" s="201"/>
      <c r="TA454" s="201"/>
      <c r="TB454" s="201"/>
      <c r="TC454" s="201"/>
      <c r="TD454" s="201"/>
      <c r="TE454" s="201"/>
      <c r="TF454" s="201"/>
      <c r="TG454" s="201"/>
      <c r="TH454" s="201"/>
      <c r="TI454" s="201"/>
      <c r="TJ454" s="201"/>
      <c r="TK454" s="201"/>
      <c r="TL454" s="201"/>
      <c r="TM454" s="201"/>
      <c r="TN454" s="201"/>
      <c r="TO454" s="201"/>
      <c r="TP454" s="201"/>
      <c r="TQ454" s="201"/>
      <c r="TR454" s="201"/>
      <c r="TS454" s="201"/>
      <c r="TT454" s="201"/>
      <c r="TU454" s="201"/>
      <c r="TV454" s="201"/>
      <c r="TW454" s="201"/>
      <c r="TX454" s="201"/>
      <c r="TY454" s="201"/>
      <c r="TZ454" s="201"/>
      <c r="UA454" s="201"/>
      <c r="UB454" s="201"/>
      <c r="UC454" s="201"/>
      <c r="UD454" s="201"/>
      <c r="UE454" s="201"/>
      <c r="UF454" s="201"/>
      <c r="UG454" s="201"/>
      <c r="UH454" s="201"/>
      <c r="UI454" s="201"/>
      <c r="UJ454" s="201"/>
      <c r="UK454" s="201"/>
      <c r="UL454" s="201"/>
      <c r="UM454" s="201"/>
      <c r="UN454" s="201"/>
      <c r="UO454" s="201"/>
      <c r="UP454" s="201"/>
      <c r="UQ454" s="201"/>
      <c r="UR454" s="201"/>
      <c r="US454" s="201"/>
      <c r="UT454" s="201"/>
      <c r="UU454" s="201"/>
      <c r="UV454" s="201"/>
      <c r="UW454" s="201"/>
      <c r="UX454" s="201"/>
      <c r="UY454" s="201"/>
      <c r="UZ454" s="201"/>
      <c r="VA454" s="201"/>
      <c r="VB454" s="201"/>
      <c r="VC454" s="201"/>
      <c r="VD454" s="201"/>
      <c r="VE454" s="201"/>
      <c r="VF454" s="201"/>
      <c r="VG454" s="201"/>
      <c r="VH454" s="201"/>
      <c r="VI454" s="201"/>
      <c r="VJ454" s="201"/>
      <c r="VK454" s="201"/>
      <c r="VL454" s="201"/>
      <c r="VM454" s="201"/>
      <c r="VN454" s="201"/>
      <c r="VO454" s="201"/>
      <c r="VP454" s="201"/>
      <c r="VQ454" s="201"/>
      <c r="VR454" s="201"/>
      <c r="VS454" s="201"/>
      <c r="VT454" s="201"/>
      <c r="VU454" s="201"/>
      <c r="VV454" s="201"/>
      <c r="VW454" s="201"/>
      <c r="VX454" s="201"/>
      <c r="VY454" s="201"/>
      <c r="VZ454" s="201"/>
      <c r="WA454" s="201"/>
      <c r="WB454" s="201"/>
      <c r="WC454" s="201"/>
      <c r="WD454" s="201"/>
      <c r="WE454" s="201"/>
      <c r="WF454" s="201"/>
      <c r="WG454" s="201"/>
      <c r="WH454" s="201"/>
      <c r="WI454" s="201"/>
      <c r="WJ454" s="201"/>
      <c r="WK454" s="201"/>
      <c r="WL454" s="201"/>
      <c r="WM454" s="201"/>
      <c r="WN454" s="201"/>
      <c r="WO454" s="201"/>
      <c r="WP454" s="201"/>
      <c r="WQ454" s="201"/>
      <c r="WR454" s="201"/>
      <c r="WS454" s="201"/>
      <c r="WT454" s="201"/>
      <c r="WU454" s="201"/>
      <c r="WV454" s="201"/>
      <c r="WW454" s="201"/>
      <c r="WX454" s="201"/>
      <c r="WY454" s="201"/>
      <c r="WZ454" s="201"/>
      <c r="XA454" s="201"/>
      <c r="XB454" s="201"/>
      <c r="XC454" s="201"/>
      <c r="XD454" s="201"/>
      <c r="XE454" s="201"/>
      <c r="XF454" s="201"/>
      <c r="XG454" s="201"/>
      <c r="XH454" s="201"/>
      <c r="XI454" s="201"/>
      <c r="XJ454" s="201"/>
      <c r="XK454" s="201"/>
      <c r="XL454" s="201"/>
      <c r="XM454" s="201"/>
      <c r="XN454" s="201"/>
      <c r="XO454" s="201"/>
      <c r="XP454" s="201"/>
      <c r="XQ454" s="201"/>
      <c r="XR454" s="201"/>
      <c r="XS454" s="201"/>
      <c r="XT454" s="201"/>
      <c r="XU454" s="201"/>
      <c r="XV454" s="201"/>
      <c r="XW454" s="201"/>
      <c r="XX454" s="201"/>
      <c r="XY454" s="201"/>
      <c r="XZ454" s="201"/>
      <c r="YA454" s="201"/>
      <c r="YB454" s="201"/>
      <c r="YC454" s="201"/>
      <c r="YD454" s="201"/>
      <c r="YE454" s="201"/>
      <c r="YF454" s="201"/>
      <c r="YG454" s="201"/>
      <c r="YH454" s="201"/>
      <c r="YI454" s="201"/>
      <c r="YJ454" s="201"/>
      <c r="YK454" s="201"/>
      <c r="YL454" s="201"/>
      <c r="YM454" s="201"/>
      <c r="YN454" s="201"/>
      <c r="YO454" s="201"/>
      <c r="YP454" s="201"/>
      <c r="YQ454" s="201"/>
      <c r="YR454" s="201"/>
      <c r="YS454" s="201"/>
      <c r="YT454" s="201"/>
      <c r="YU454" s="201"/>
      <c r="YV454" s="201"/>
      <c r="YW454" s="201"/>
      <c r="YX454" s="201"/>
      <c r="YY454" s="201"/>
      <c r="YZ454" s="201"/>
      <c r="ZA454" s="201"/>
      <c r="ZB454" s="201"/>
      <c r="ZC454" s="201"/>
      <c r="ZD454" s="201"/>
      <c r="ZE454" s="201"/>
      <c r="ZF454" s="201"/>
      <c r="ZG454" s="201"/>
      <c r="ZH454" s="201"/>
      <c r="ZI454" s="201"/>
      <c r="ZJ454" s="201"/>
      <c r="ZK454" s="201"/>
      <c r="ZL454" s="201"/>
      <c r="ZM454" s="201"/>
      <c r="ZN454" s="201"/>
      <c r="ZO454" s="201"/>
      <c r="ZP454" s="201"/>
      <c r="ZQ454" s="201"/>
      <c r="ZR454" s="201"/>
      <c r="ZS454" s="201"/>
      <c r="ZT454" s="201"/>
      <c r="ZU454" s="201"/>
      <c r="ZV454" s="201"/>
      <c r="ZW454" s="201"/>
      <c r="ZX454" s="201"/>
      <c r="ZY454" s="201"/>
      <c r="ZZ454" s="201"/>
      <c r="AAA454" s="201"/>
      <c r="AAB454" s="201"/>
      <c r="AAC454" s="201"/>
      <c r="AAD454" s="201"/>
      <c r="AAE454" s="201"/>
      <c r="AAF454" s="201"/>
      <c r="AAG454" s="201"/>
      <c r="AAH454" s="201"/>
      <c r="AAI454" s="201"/>
      <c r="AAJ454" s="201"/>
      <c r="AAK454" s="201"/>
      <c r="AAL454" s="201"/>
      <c r="AAM454" s="201"/>
      <c r="AAN454" s="201"/>
      <c r="AAO454" s="201"/>
      <c r="AAP454" s="201"/>
      <c r="AAQ454" s="201"/>
      <c r="AAR454" s="201"/>
      <c r="AAS454" s="201"/>
      <c r="AAT454" s="201"/>
      <c r="AAU454" s="201"/>
      <c r="AAV454" s="201"/>
      <c r="AAW454" s="201"/>
      <c r="AAX454" s="201"/>
      <c r="AAY454" s="201"/>
      <c r="AAZ454" s="201"/>
      <c r="ABA454" s="201"/>
      <c r="ABB454" s="201"/>
      <c r="ABC454" s="201"/>
      <c r="ABD454" s="201"/>
      <c r="ABE454" s="201"/>
      <c r="ABF454" s="201"/>
      <c r="ABG454" s="201"/>
      <c r="ABH454" s="201"/>
      <c r="ABI454" s="201"/>
      <c r="ABJ454" s="201"/>
      <c r="ABK454" s="201"/>
      <c r="ABL454" s="201"/>
      <c r="ABM454" s="201"/>
      <c r="ABN454" s="201"/>
      <c r="ABO454" s="201"/>
      <c r="ABP454" s="201"/>
      <c r="ABQ454" s="201"/>
      <c r="ABR454" s="201"/>
      <c r="ABS454" s="201"/>
      <c r="ABT454" s="201"/>
      <c r="ABU454" s="201"/>
      <c r="ABV454" s="201"/>
      <c r="ABW454" s="201"/>
      <c r="ABX454" s="201"/>
      <c r="ABY454" s="201"/>
      <c r="ABZ454" s="201"/>
      <c r="ACA454" s="201"/>
      <c r="ACB454" s="201"/>
      <c r="ACC454" s="201"/>
      <c r="ACD454" s="201"/>
      <c r="ACE454" s="201"/>
      <c r="ACF454" s="201"/>
      <c r="ACG454" s="201"/>
      <c r="ACH454" s="201"/>
      <c r="ACI454" s="201"/>
      <c r="ACJ454" s="201"/>
      <c r="ACK454" s="201"/>
      <c r="ACL454" s="201"/>
      <c r="ACM454" s="201"/>
      <c r="ACN454" s="201"/>
      <c r="ACO454" s="201"/>
      <c r="ACP454" s="201"/>
      <c r="ACQ454" s="201"/>
      <c r="ACR454" s="201"/>
      <c r="ACS454" s="201"/>
      <c r="ACT454" s="201"/>
      <c r="ACU454" s="201"/>
      <c r="ACV454" s="201"/>
      <c r="ACW454" s="201"/>
      <c r="ACX454" s="201"/>
      <c r="ACY454" s="201"/>
      <c r="ACZ454" s="201"/>
      <c r="ADA454" s="201"/>
      <c r="ADB454" s="201"/>
      <c r="ADC454" s="201"/>
      <c r="ADD454" s="201"/>
      <c r="ADE454" s="201"/>
      <c r="ADF454" s="201"/>
      <c r="ADG454" s="201"/>
      <c r="ADH454" s="201"/>
      <c r="ADI454" s="201"/>
      <c r="ADJ454" s="201"/>
      <c r="ADK454" s="201"/>
      <c r="ADL454" s="201"/>
      <c r="ADM454" s="201"/>
      <c r="ADN454" s="201"/>
      <c r="ADO454" s="201"/>
      <c r="ADP454" s="201"/>
      <c r="ADQ454" s="201"/>
      <c r="ADR454" s="201"/>
      <c r="ADS454" s="201"/>
      <c r="ADT454" s="201"/>
      <c r="ADU454" s="201"/>
      <c r="ADV454" s="201"/>
      <c r="ADW454" s="201"/>
      <c r="ADX454" s="201"/>
      <c r="ADY454" s="201"/>
      <c r="ADZ454" s="201"/>
      <c r="AEA454" s="201"/>
      <c r="AEB454" s="201"/>
      <c r="AEC454" s="201"/>
      <c r="AED454" s="201"/>
      <c r="AEE454" s="201"/>
      <c r="AEF454" s="201"/>
      <c r="AEG454" s="201"/>
      <c r="AEH454" s="201"/>
      <c r="AEI454" s="201"/>
      <c r="AEJ454" s="201"/>
      <c r="AEK454" s="201"/>
      <c r="AEL454" s="201"/>
      <c r="AEM454" s="201"/>
      <c r="AEN454" s="201"/>
      <c r="AEO454" s="201"/>
      <c r="AEP454" s="201"/>
      <c r="AEQ454" s="201"/>
      <c r="AER454" s="201"/>
      <c r="AES454" s="201"/>
      <c r="AET454" s="201"/>
      <c r="AEU454" s="201"/>
      <c r="AEV454" s="201"/>
      <c r="AEW454" s="201"/>
      <c r="AEX454" s="201"/>
      <c r="AEY454" s="201"/>
      <c r="AEZ454" s="201"/>
      <c r="AFA454" s="201"/>
      <c r="AFB454" s="201"/>
      <c r="AFC454" s="201"/>
      <c r="AFD454" s="201"/>
      <c r="AFE454" s="201"/>
      <c r="AFF454" s="201"/>
      <c r="AFG454" s="201"/>
      <c r="AFH454" s="201"/>
      <c r="AFI454" s="201"/>
      <c r="AFJ454" s="201"/>
      <c r="AFK454" s="201"/>
      <c r="AFL454" s="201"/>
      <c r="AFM454" s="201"/>
      <c r="AFN454" s="201"/>
      <c r="AFO454" s="201"/>
      <c r="AFP454" s="201"/>
      <c r="AFQ454" s="201"/>
      <c r="AFR454" s="201"/>
      <c r="AFS454" s="201"/>
      <c r="AFT454" s="201"/>
      <c r="AFU454" s="201"/>
      <c r="AFV454" s="201"/>
      <c r="AFW454" s="201"/>
      <c r="AFX454" s="201"/>
      <c r="AFY454" s="201"/>
      <c r="AFZ454" s="201"/>
      <c r="AGA454" s="201"/>
      <c r="AGB454" s="201"/>
      <c r="AGC454" s="201"/>
      <c r="AGD454" s="201"/>
      <c r="AGE454" s="201"/>
      <c r="AGF454" s="201"/>
      <c r="AGG454" s="201"/>
      <c r="AGH454" s="201"/>
      <c r="AGI454" s="201"/>
      <c r="AGJ454" s="201"/>
      <c r="AGK454" s="201"/>
      <c r="AGL454" s="201"/>
      <c r="AGM454" s="201"/>
      <c r="AGN454" s="201"/>
      <c r="AGO454" s="201"/>
      <c r="AGP454" s="201"/>
      <c r="AGQ454" s="201"/>
      <c r="AGR454" s="201"/>
      <c r="AGS454" s="201"/>
      <c r="AGT454" s="201"/>
      <c r="AGU454" s="201"/>
      <c r="AGV454" s="201"/>
      <c r="AGW454" s="201"/>
      <c r="AGX454" s="201"/>
      <c r="AGY454" s="201"/>
      <c r="AGZ454" s="201"/>
      <c r="AHA454" s="201"/>
      <c r="AHB454" s="201"/>
      <c r="AHC454" s="201"/>
      <c r="AHD454" s="201"/>
      <c r="AHE454" s="201"/>
      <c r="AHF454" s="201"/>
      <c r="AHG454" s="201"/>
      <c r="AHH454" s="201"/>
      <c r="AHI454" s="201"/>
      <c r="AHJ454" s="201"/>
      <c r="AHK454" s="201"/>
      <c r="AHL454" s="201"/>
      <c r="AHM454" s="201"/>
      <c r="AHN454" s="201"/>
      <c r="AHO454" s="201"/>
      <c r="AHP454" s="201"/>
      <c r="AHQ454" s="201"/>
      <c r="AHR454" s="201"/>
      <c r="AHS454" s="201"/>
      <c r="AHT454" s="201"/>
      <c r="AHU454" s="201"/>
      <c r="AHV454" s="201"/>
      <c r="AHW454" s="201"/>
      <c r="AHX454" s="201"/>
      <c r="AHY454" s="201"/>
      <c r="AHZ454" s="201"/>
      <c r="AIA454" s="201"/>
      <c r="AIB454" s="201"/>
      <c r="AIC454" s="201"/>
      <c r="AID454" s="201"/>
      <c r="AIE454" s="201"/>
      <c r="AIF454" s="201"/>
      <c r="AIG454" s="201"/>
      <c r="AIH454" s="201"/>
      <c r="AII454" s="201"/>
      <c r="AIJ454" s="201"/>
      <c r="AIK454" s="201"/>
      <c r="AIL454" s="201"/>
      <c r="AIM454" s="201"/>
      <c r="AIN454" s="201"/>
      <c r="AIO454" s="201"/>
      <c r="AIP454" s="201"/>
      <c r="AIQ454" s="201"/>
      <c r="AIR454" s="201"/>
      <c r="AIS454" s="201"/>
      <c r="AIT454" s="201"/>
      <c r="AIU454" s="201"/>
      <c r="AIV454" s="201"/>
      <c r="AIW454" s="201"/>
      <c r="AIX454" s="201"/>
      <c r="AIY454" s="201"/>
      <c r="AIZ454" s="201"/>
      <c r="AJA454" s="201"/>
      <c r="AJB454" s="201"/>
      <c r="AJC454" s="201"/>
      <c r="AJD454" s="201"/>
      <c r="AJE454" s="201"/>
      <c r="AJF454" s="201"/>
      <c r="AJG454" s="201"/>
      <c r="AJH454" s="201"/>
      <c r="AJI454" s="201"/>
      <c r="AJJ454" s="201"/>
      <c r="AJK454" s="201"/>
      <c r="AJL454" s="201"/>
      <c r="AJM454" s="201"/>
      <c r="AJN454" s="201"/>
      <c r="AJO454" s="201"/>
      <c r="AJP454" s="201"/>
      <c r="AJQ454" s="201"/>
      <c r="AJR454" s="201"/>
      <c r="AJS454" s="201"/>
      <c r="AJT454" s="201"/>
      <c r="AJU454" s="201"/>
      <c r="AJV454" s="201"/>
      <c r="AJW454" s="201"/>
      <c r="AJX454" s="201"/>
      <c r="AJY454" s="201"/>
      <c r="AJZ454" s="201"/>
      <c r="AKA454" s="201"/>
      <c r="AKB454" s="201"/>
      <c r="AKC454" s="201"/>
      <c r="AKD454" s="201"/>
      <c r="AKE454" s="201"/>
      <c r="AKF454" s="201"/>
      <c r="AKG454" s="201"/>
      <c r="AKH454" s="201"/>
      <c r="AKI454" s="201"/>
      <c r="AKJ454" s="201"/>
      <c r="AKK454" s="201"/>
      <c r="AKL454" s="201"/>
      <c r="AKM454" s="201"/>
      <c r="AKN454" s="201"/>
      <c r="AKO454" s="201"/>
      <c r="AKP454" s="201"/>
      <c r="AKQ454" s="201"/>
      <c r="AKR454" s="201"/>
      <c r="AKS454" s="201"/>
      <c r="AKT454" s="201"/>
      <c r="AKU454" s="201"/>
      <c r="AKV454" s="201"/>
      <c r="AKW454" s="201"/>
      <c r="AKX454" s="201"/>
      <c r="AKY454" s="201"/>
      <c r="AKZ454" s="201"/>
      <c r="ALA454" s="201"/>
      <c r="ALB454" s="201"/>
      <c r="ALC454" s="201"/>
      <c r="ALD454" s="201"/>
      <c r="ALE454" s="201"/>
      <c r="ALF454" s="201"/>
      <c r="ALG454" s="201"/>
      <c r="ALH454" s="201"/>
      <c r="ALI454" s="201"/>
      <c r="ALJ454" s="201"/>
      <c r="ALK454" s="201"/>
      <c r="ALL454" s="201"/>
      <c r="ALM454" s="201"/>
      <c r="ALN454" s="201"/>
      <c r="ALO454" s="201"/>
      <c r="ALP454" s="201"/>
      <c r="ALQ454" s="201"/>
      <c r="ALR454" s="201"/>
      <c r="ALS454" s="201"/>
      <c r="ALT454" s="201"/>
      <c r="ALU454" s="201"/>
      <c r="ALV454" s="201"/>
      <c r="ALW454" s="201"/>
      <c r="ALX454" s="201"/>
      <c r="ALY454" s="201"/>
      <c r="ALZ454" s="201"/>
      <c r="AMA454" s="201"/>
      <c r="AMB454" s="201"/>
      <c r="AMC454" s="201"/>
      <c r="AMD454" s="201"/>
      <c r="AME454" s="201"/>
      <c r="AMF454" s="201"/>
      <c r="AMG454" s="201"/>
      <c r="AMH454" s="201"/>
      <c r="AMI454" s="201"/>
      <c r="AMJ454" s="201"/>
      <c r="AMK454" s="201"/>
      <c r="AML454" s="201"/>
      <c r="AMM454" s="201"/>
      <c r="AMN454" s="201"/>
      <c r="AMO454" s="201"/>
      <c r="AMP454" s="201"/>
      <c r="AMQ454" s="201"/>
      <c r="AMR454" s="201"/>
      <c r="AMS454" s="201"/>
      <c r="AMT454" s="201"/>
      <c r="AMU454" s="201"/>
      <c r="AMV454" s="201"/>
      <c r="AMW454" s="201"/>
      <c r="AMX454" s="201"/>
      <c r="AMY454" s="201"/>
      <c r="AMZ454" s="201"/>
      <c r="ANA454" s="201"/>
      <c r="ANB454" s="201"/>
      <c r="ANC454" s="201"/>
      <c r="AND454" s="201"/>
      <c r="ANE454" s="201"/>
      <c r="ANF454" s="201"/>
      <c r="ANG454" s="201"/>
      <c r="ANH454" s="201"/>
      <c r="ANI454" s="201"/>
      <c r="ANJ454" s="201"/>
      <c r="ANK454" s="201"/>
      <c r="ANL454" s="201"/>
      <c r="ANM454" s="201"/>
      <c r="ANN454" s="201"/>
      <c r="ANO454" s="201"/>
      <c r="ANP454" s="201"/>
      <c r="ANQ454" s="201"/>
      <c r="ANR454" s="201"/>
      <c r="ANS454" s="201"/>
      <c r="ANT454" s="201"/>
      <c r="ANU454" s="201"/>
      <c r="ANV454" s="201"/>
      <c r="ANW454" s="201"/>
      <c r="ANX454" s="201"/>
      <c r="ANY454" s="201"/>
      <c r="ANZ454" s="201"/>
      <c r="AOA454" s="201"/>
      <c r="AOB454" s="201"/>
      <c r="AOC454" s="201"/>
      <c r="AOD454" s="201"/>
      <c r="AOE454" s="201"/>
      <c r="AOF454" s="201"/>
      <c r="AOG454" s="201"/>
      <c r="AOH454" s="201"/>
      <c r="AOI454" s="201"/>
      <c r="AOJ454" s="201"/>
      <c r="AOK454" s="201"/>
      <c r="AOL454" s="201"/>
      <c r="AOM454" s="201"/>
      <c r="AON454" s="201"/>
      <c r="AOO454" s="201"/>
      <c r="AOP454" s="201"/>
      <c r="AOQ454" s="201"/>
      <c r="AOR454" s="201"/>
      <c r="AOS454" s="201"/>
      <c r="AOT454" s="201"/>
      <c r="AOU454" s="201"/>
      <c r="AOV454" s="201"/>
      <c r="AOW454" s="201"/>
      <c r="AOX454" s="201"/>
      <c r="AOY454" s="201"/>
      <c r="AOZ454" s="201"/>
      <c r="APA454" s="201"/>
      <c r="APB454" s="201"/>
      <c r="APC454" s="201"/>
      <c r="APD454" s="201"/>
      <c r="APE454" s="201"/>
      <c r="APF454" s="201"/>
      <c r="APG454" s="201"/>
      <c r="APH454" s="201"/>
      <c r="API454" s="201"/>
      <c r="APJ454" s="201"/>
      <c r="APK454" s="201"/>
      <c r="APL454" s="201"/>
      <c r="APM454" s="201"/>
      <c r="APN454" s="201"/>
      <c r="APO454" s="201"/>
      <c r="APP454" s="201"/>
      <c r="APQ454" s="201"/>
      <c r="APR454" s="201"/>
      <c r="APS454" s="201"/>
      <c r="APT454" s="201"/>
      <c r="APU454" s="201"/>
      <c r="APV454" s="201"/>
      <c r="APW454" s="201"/>
      <c r="APX454" s="201"/>
      <c r="APY454" s="201"/>
      <c r="APZ454" s="201"/>
      <c r="AQA454" s="201"/>
      <c r="AQB454" s="201"/>
      <c r="AQC454" s="201"/>
      <c r="AQD454" s="201"/>
      <c r="AQE454" s="201"/>
      <c r="AQF454" s="201"/>
      <c r="AQG454" s="201"/>
      <c r="AQH454" s="201"/>
      <c r="AQI454" s="201"/>
      <c r="AQJ454" s="201"/>
      <c r="AQK454" s="201"/>
      <c r="AQL454" s="201"/>
      <c r="AQM454" s="201"/>
      <c r="AQN454" s="201"/>
      <c r="AQO454" s="201"/>
      <c r="AQP454" s="201"/>
      <c r="AQQ454" s="201"/>
      <c r="AQR454" s="201"/>
      <c r="AQS454" s="201"/>
      <c r="AQT454" s="201"/>
      <c r="AQU454" s="201"/>
      <c r="AQV454" s="201"/>
      <c r="AQW454" s="201"/>
      <c r="AQX454" s="201"/>
      <c r="AQY454" s="201"/>
      <c r="AQZ454" s="201"/>
      <c r="ARA454" s="201"/>
      <c r="ARB454" s="201"/>
      <c r="ARC454" s="201"/>
      <c r="ARD454" s="201"/>
      <c r="ARE454" s="201"/>
      <c r="ARF454" s="201"/>
      <c r="ARG454" s="201"/>
      <c r="ARH454" s="201"/>
      <c r="ARI454" s="201"/>
      <c r="ARJ454" s="201"/>
      <c r="ARK454" s="201"/>
      <c r="ARL454" s="201"/>
      <c r="ARM454" s="201"/>
      <c r="ARN454" s="201"/>
      <c r="ARO454" s="201"/>
      <c r="ARP454" s="201"/>
      <c r="ARQ454" s="201"/>
      <c r="ARR454" s="201"/>
      <c r="ARS454" s="201"/>
      <c r="ART454" s="201"/>
      <c r="ARU454" s="201"/>
      <c r="ARV454" s="201"/>
      <c r="ARW454" s="201"/>
      <c r="ARX454" s="201"/>
      <c r="ARY454" s="201"/>
      <c r="ARZ454" s="201"/>
      <c r="ASA454" s="201"/>
      <c r="ASB454" s="201"/>
      <c r="ASC454" s="201"/>
      <c r="ASD454" s="201"/>
      <c r="ASE454" s="201"/>
      <c r="ASF454" s="201"/>
      <c r="ASG454" s="201"/>
      <c r="ASH454" s="201"/>
      <c r="ASI454" s="201"/>
      <c r="ASJ454" s="201"/>
      <c r="ASK454" s="201"/>
      <c r="ASL454" s="201"/>
      <c r="ASM454" s="201"/>
      <c r="ASN454" s="201"/>
      <c r="ASO454" s="201"/>
      <c r="ASP454" s="201"/>
      <c r="ASQ454" s="201"/>
      <c r="ASR454" s="201"/>
      <c r="ASS454" s="201"/>
      <c r="AST454" s="201"/>
      <c r="ASU454" s="201"/>
      <c r="ASV454" s="201"/>
      <c r="ASW454" s="201"/>
      <c r="ASX454" s="201"/>
      <c r="ASY454" s="201"/>
      <c r="ASZ454" s="201"/>
      <c r="ATA454" s="201"/>
      <c r="ATB454" s="201"/>
      <c r="ATC454" s="201"/>
      <c r="ATD454" s="201"/>
      <c r="ATE454" s="201"/>
      <c r="ATF454" s="201"/>
      <c r="ATG454" s="201"/>
      <c r="ATH454" s="201"/>
      <c r="ATI454" s="201"/>
      <c r="ATJ454" s="201"/>
      <c r="ATK454" s="201"/>
      <c r="ATL454" s="201"/>
      <c r="ATM454" s="201"/>
      <c r="ATN454" s="201"/>
      <c r="ATO454" s="201"/>
      <c r="ATP454" s="201"/>
      <c r="ATQ454" s="201"/>
      <c r="ATR454" s="201"/>
      <c r="ATS454" s="201"/>
      <c r="ATT454" s="201"/>
      <c r="ATU454" s="201"/>
      <c r="ATV454" s="201"/>
      <c r="ATW454" s="201"/>
      <c r="ATX454" s="201"/>
      <c r="ATY454" s="201"/>
      <c r="ATZ454" s="201"/>
      <c r="AUA454" s="201"/>
      <c r="AUB454" s="201"/>
      <c r="AUC454" s="201"/>
      <c r="AUD454" s="201"/>
      <c r="AUE454" s="201"/>
      <c r="AUF454" s="201"/>
      <c r="AUG454" s="201"/>
      <c r="AUH454" s="201"/>
      <c r="AUI454" s="201"/>
      <c r="AUJ454" s="201"/>
      <c r="AUK454" s="201"/>
      <c r="AUL454" s="201"/>
      <c r="AUM454" s="201"/>
      <c r="AUN454" s="201"/>
      <c r="AUO454" s="201"/>
      <c r="AUP454" s="201"/>
      <c r="AUQ454" s="201"/>
      <c r="AUR454" s="201"/>
      <c r="AUS454" s="201"/>
      <c r="AUT454" s="201"/>
      <c r="AUU454" s="201"/>
      <c r="AUV454" s="201"/>
      <c r="AUW454" s="201"/>
      <c r="AUX454" s="201"/>
      <c r="AUY454" s="201"/>
      <c r="AUZ454" s="201"/>
      <c r="AVA454" s="201"/>
      <c r="AVB454" s="201"/>
      <c r="AVC454" s="201"/>
      <c r="AVD454" s="201"/>
      <c r="AVE454" s="201"/>
      <c r="AVF454" s="201"/>
      <c r="AVG454" s="201"/>
      <c r="AVH454" s="201"/>
      <c r="AVI454" s="201"/>
      <c r="AVJ454" s="201"/>
      <c r="AVK454" s="201"/>
      <c r="AVL454" s="201"/>
      <c r="AVM454" s="201"/>
      <c r="AVN454" s="201"/>
      <c r="AVO454" s="201"/>
      <c r="AVP454" s="201"/>
      <c r="AVQ454" s="201"/>
      <c r="AVR454" s="201"/>
      <c r="AVS454" s="201"/>
      <c r="AVT454" s="201"/>
      <c r="AVU454" s="201"/>
      <c r="AVV454" s="201"/>
      <c r="AVW454" s="201"/>
      <c r="AVX454" s="201"/>
      <c r="AVY454" s="201"/>
      <c r="AVZ454" s="201"/>
      <c r="AWA454" s="201"/>
      <c r="AWB454" s="201"/>
      <c r="AWC454" s="201"/>
      <c r="AWD454" s="201"/>
      <c r="AWE454" s="201"/>
      <c r="AWF454" s="201"/>
      <c r="AWG454" s="201"/>
      <c r="AWH454" s="201"/>
      <c r="AWI454" s="201"/>
      <c r="AWJ454" s="201"/>
      <c r="AWK454" s="201"/>
      <c r="AWL454" s="201"/>
      <c r="AWM454" s="201"/>
      <c r="AWN454" s="201"/>
      <c r="AWO454" s="201"/>
      <c r="AWP454" s="201"/>
      <c r="AWQ454" s="201"/>
      <c r="AWR454" s="201"/>
      <c r="AWS454" s="201"/>
      <c r="AWT454" s="201"/>
      <c r="AWU454" s="201"/>
      <c r="AWV454" s="201"/>
      <c r="AWW454" s="201"/>
      <c r="AWX454" s="201"/>
      <c r="AWY454" s="201"/>
      <c r="AWZ454" s="201"/>
      <c r="AXA454" s="201"/>
      <c r="AXB454" s="201"/>
      <c r="AXC454" s="201"/>
      <c r="AXD454" s="201"/>
      <c r="AXE454" s="201"/>
      <c r="AXF454" s="201"/>
      <c r="AXG454" s="201"/>
      <c r="AXH454" s="201"/>
      <c r="AXI454" s="201"/>
      <c r="AXJ454" s="201"/>
      <c r="AXK454" s="201"/>
      <c r="AXL454" s="201"/>
      <c r="AXM454" s="201"/>
      <c r="AXN454" s="201"/>
      <c r="AXO454" s="201"/>
      <c r="AXP454" s="201"/>
      <c r="AXQ454" s="201"/>
      <c r="AXR454" s="201"/>
      <c r="AXS454" s="201"/>
      <c r="AXT454" s="201"/>
      <c r="AXU454" s="201"/>
      <c r="AXV454" s="201"/>
      <c r="AXW454" s="201"/>
      <c r="AXX454" s="201"/>
      <c r="AXY454" s="201"/>
      <c r="AXZ454" s="201"/>
      <c r="AYA454" s="201"/>
      <c r="AYB454" s="201"/>
      <c r="AYC454" s="201"/>
      <c r="AYD454" s="201"/>
      <c r="AYE454" s="201"/>
      <c r="AYF454" s="201"/>
      <c r="AYG454" s="201"/>
      <c r="AYH454" s="201"/>
      <c r="AYI454" s="201"/>
      <c r="AYJ454" s="201"/>
      <c r="AYK454" s="201"/>
      <c r="AYL454" s="201"/>
      <c r="AYM454" s="201"/>
      <c r="AYN454" s="201"/>
      <c r="AYO454" s="201"/>
      <c r="AYP454" s="201"/>
      <c r="AYQ454" s="201"/>
      <c r="AYR454" s="201"/>
      <c r="AYS454" s="201"/>
      <c r="AYT454" s="201"/>
      <c r="AYU454" s="201"/>
      <c r="AYV454" s="201"/>
      <c r="AYW454" s="201"/>
      <c r="AYX454" s="201"/>
      <c r="AYY454" s="201"/>
      <c r="AYZ454" s="201"/>
      <c r="AZA454" s="201"/>
      <c r="AZB454" s="201"/>
      <c r="AZC454" s="201"/>
      <c r="AZD454" s="201"/>
      <c r="AZE454" s="201"/>
      <c r="AZF454" s="201"/>
      <c r="AZG454" s="201"/>
      <c r="AZH454" s="201"/>
      <c r="AZI454" s="201"/>
      <c r="AZJ454" s="201"/>
      <c r="AZK454" s="201"/>
      <c r="AZL454" s="201"/>
      <c r="AZM454" s="201"/>
      <c r="AZN454" s="201"/>
      <c r="AZO454" s="201"/>
      <c r="AZP454" s="201"/>
      <c r="AZQ454" s="201"/>
      <c r="AZR454" s="201"/>
      <c r="AZS454" s="201"/>
      <c r="AZT454" s="201"/>
      <c r="AZU454" s="201"/>
      <c r="AZV454" s="201"/>
      <c r="AZW454" s="201"/>
      <c r="AZX454" s="201"/>
      <c r="AZY454" s="201"/>
      <c r="AZZ454" s="201"/>
      <c r="BAA454" s="201"/>
      <c r="BAB454" s="201"/>
      <c r="BAC454" s="201"/>
      <c r="BAD454" s="201"/>
      <c r="BAE454" s="201"/>
      <c r="BAF454" s="201"/>
      <c r="BAG454" s="201"/>
      <c r="BAH454" s="201"/>
      <c r="BAI454" s="201"/>
      <c r="BAJ454" s="201"/>
      <c r="BAK454" s="201"/>
      <c r="BAL454" s="201"/>
      <c r="BAM454" s="201"/>
      <c r="BAN454" s="201"/>
      <c r="BAO454" s="201"/>
      <c r="BAP454" s="201"/>
      <c r="BAQ454" s="201"/>
      <c r="BAR454" s="201"/>
      <c r="BAS454" s="201"/>
      <c r="BAT454" s="201"/>
      <c r="BAU454" s="201"/>
      <c r="BAV454" s="201"/>
      <c r="BAW454" s="201"/>
      <c r="BAX454" s="201"/>
      <c r="BAY454" s="201"/>
      <c r="BAZ454" s="201"/>
      <c r="BBA454" s="201"/>
      <c r="BBB454" s="201"/>
      <c r="BBC454" s="201"/>
      <c r="BBD454" s="201"/>
      <c r="BBE454" s="201"/>
      <c r="BBF454" s="201"/>
      <c r="BBG454" s="201"/>
      <c r="BBH454" s="201"/>
      <c r="BBI454" s="201"/>
      <c r="BBJ454" s="201"/>
      <c r="BBK454" s="201"/>
      <c r="BBL454" s="201"/>
      <c r="BBM454" s="201"/>
      <c r="BBN454" s="201"/>
      <c r="BBO454" s="201"/>
      <c r="BBP454" s="201"/>
      <c r="BBQ454" s="201"/>
      <c r="BBR454" s="201"/>
      <c r="BBS454" s="201"/>
      <c r="BBT454" s="201"/>
      <c r="BBU454" s="201"/>
      <c r="BBV454" s="201"/>
      <c r="BBW454" s="201"/>
      <c r="BBX454" s="201"/>
      <c r="BBY454" s="201"/>
      <c r="BBZ454" s="201"/>
      <c r="BCA454" s="201"/>
      <c r="BCB454" s="201"/>
      <c r="BCC454" s="201"/>
      <c r="BCD454" s="201"/>
      <c r="BCE454" s="201"/>
      <c r="BCF454" s="201"/>
      <c r="BCG454" s="201"/>
      <c r="BCH454" s="201"/>
      <c r="BCI454" s="201"/>
      <c r="BCJ454" s="201"/>
      <c r="BCK454" s="201"/>
      <c r="BCL454" s="201"/>
      <c r="BCM454" s="201"/>
      <c r="BCN454" s="201"/>
      <c r="BCO454" s="201"/>
      <c r="BCP454" s="201"/>
      <c r="BCQ454" s="201"/>
      <c r="BCR454" s="201"/>
      <c r="BCS454" s="201"/>
      <c r="BCT454" s="201"/>
      <c r="BCU454" s="201"/>
      <c r="BCV454" s="201"/>
      <c r="BCW454" s="201"/>
      <c r="BCX454" s="201"/>
      <c r="BCY454" s="201"/>
      <c r="BCZ454" s="201"/>
      <c r="BDA454" s="201"/>
      <c r="BDB454" s="201"/>
      <c r="BDC454" s="201"/>
      <c r="BDD454" s="201"/>
      <c r="BDE454" s="201"/>
      <c r="BDF454" s="201"/>
      <c r="BDG454" s="201"/>
      <c r="BDH454" s="201"/>
      <c r="BDI454" s="201"/>
      <c r="BDJ454" s="201"/>
      <c r="BDK454" s="201"/>
      <c r="BDL454" s="201"/>
      <c r="BDM454" s="201"/>
      <c r="BDN454" s="201"/>
      <c r="BDO454" s="201"/>
      <c r="BDP454" s="201"/>
      <c r="BDQ454" s="201"/>
      <c r="BDR454" s="201"/>
      <c r="BDS454" s="201"/>
      <c r="BDT454" s="201"/>
      <c r="BDU454" s="201"/>
      <c r="BDV454" s="201"/>
      <c r="BDW454" s="201"/>
      <c r="BDX454" s="201"/>
      <c r="BDY454" s="201"/>
      <c r="BDZ454" s="201"/>
      <c r="BEA454" s="201"/>
      <c r="BEB454" s="201"/>
      <c r="BEC454" s="201"/>
      <c r="BED454" s="201"/>
      <c r="BEE454" s="201"/>
      <c r="BEF454" s="201"/>
      <c r="BEG454" s="201"/>
      <c r="BEH454" s="201"/>
      <c r="BEI454" s="201"/>
      <c r="BEJ454" s="201"/>
      <c r="BEK454" s="201"/>
    </row>
    <row r="455" spans="1:5061" s="142" customFormat="1" ht="14.45" hidden="1" customHeight="1" x14ac:dyDescent="0.25">
      <c r="A455" s="99" t="s">
        <v>449</v>
      </c>
      <c r="B455" s="94" t="s">
        <v>1</v>
      </c>
      <c r="C455" s="94" t="s">
        <v>73</v>
      </c>
      <c r="D455" s="91" t="s">
        <v>32</v>
      </c>
      <c r="E455" s="241">
        <v>12</v>
      </c>
      <c r="F455" s="219">
        <v>12.76</v>
      </c>
      <c r="G455" s="92">
        <f>Tabla1[[#This Row],[Precio U. Costo]]*1.05</f>
        <v>13.398</v>
      </c>
      <c r="H455" s="92">
        <f>Tabla1[[#This Row],[Precio U. Costo]]*1.08</f>
        <v>13.780800000000001</v>
      </c>
      <c r="I455" s="92">
        <f>Tabla1[[#This Row],[Precio U. Costo]]*1.1</f>
        <v>14.036000000000001</v>
      </c>
      <c r="J455" s="92">
        <f>Tabla1[[#This Row],[Precio U. Costo]]*1.15</f>
        <v>14.673999999999999</v>
      </c>
      <c r="K455" s="92">
        <f>Tabla1[[#This Row],[Precio U. Costo]]*1.2</f>
        <v>15.311999999999999</v>
      </c>
      <c r="L455" s="92">
        <f>Tabla1[[#This Row],[Precio U. Costo]]*1.25</f>
        <v>15.95</v>
      </c>
      <c r="M455" s="92">
        <f>Tabla1[[#This Row],[Precio U. Costo]]*1.3</f>
        <v>16.588000000000001</v>
      </c>
      <c r="N455" s="92">
        <f>Tabla1[[#This Row],[Precio U. Costo]]*1.35</f>
        <v>17.225999999999999</v>
      </c>
      <c r="O455" s="92">
        <f>Tabla1[[#This Row],[Precio U. Costo]]*1.4</f>
        <v>17.863999999999997</v>
      </c>
      <c r="P455" s="92">
        <f>Tabla1[[#This Row],[Precio U. Costo]]*1.45</f>
        <v>18.501999999999999</v>
      </c>
      <c r="Q455" s="92">
        <f>Tabla1[[#This Row],[Precio U. Costo]]*1.5</f>
        <v>19.14</v>
      </c>
      <c r="R455" s="100" t="e">
        <f>VLOOKUP(Tabla1[[#This Row],[Item]],Tabla13[],6,)</f>
        <v>#N/A</v>
      </c>
      <c r="S455" s="93" t="e">
        <f>Tabla1[[#This Row],[Cantidad en Existencia registradas]]-Tabla1[[#This Row],[Cantidad vendida
dd/mm/aaaa]]</f>
        <v>#N/A</v>
      </c>
      <c r="T455" s="93" t="e">
        <f>Tabla1[[#This Row],[Cantidad vendida
dd/mm/aaaa]]+#REF!</f>
        <v>#N/A</v>
      </c>
      <c r="U455" s="93" t="e">
        <f>Tabla1[[#This Row],[Existencia
dd/mm/aaaa2]]+#REF!</f>
        <v>#N/A</v>
      </c>
      <c r="V455" s="202"/>
      <c r="W455" s="202"/>
      <c r="X455" s="202"/>
      <c r="Y455" s="202"/>
      <c r="Z455" s="202"/>
      <c r="AA455" s="202"/>
      <c r="AB455" s="202"/>
      <c r="AC455" s="202"/>
      <c r="AD455" s="202"/>
      <c r="AE455" s="202"/>
      <c r="AF455" s="202"/>
      <c r="AG455" s="202"/>
      <c r="AH455" s="202"/>
      <c r="AI455" s="202"/>
      <c r="AJ455" s="202"/>
      <c r="AK455" s="202"/>
      <c r="AL455" s="202"/>
      <c r="AM455" s="202"/>
      <c r="AN455" s="202"/>
      <c r="AO455" s="202"/>
      <c r="AP455" s="202"/>
      <c r="AQ455" s="202"/>
      <c r="AR455" s="202"/>
      <c r="AS455" s="202"/>
      <c r="AT455" s="202"/>
      <c r="AU455" s="202"/>
      <c r="AV455" s="202"/>
      <c r="AW455" s="202"/>
      <c r="AX455" s="202"/>
      <c r="AY455" s="202"/>
      <c r="AZ455" s="202"/>
      <c r="BA455" s="202"/>
      <c r="BB455" s="202"/>
      <c r="BC455" s="202"/>
      <c r="BD455" s="202"/>
      <c r="BE455" s="202"/>
      <c r="BF455" s="202"/>
      <c r="BG455" s="202"/>
      <c r="BH455" s="202"/>
      <c r="BI455" s="202"/>
      <c r="BJ455" s="202"/>
      <c r="BK455" s="202"/>
      <c r="BL455" s="202"/>
      <c r="BM455" s="202"/>
      <c r="BN455" s="202"/>
      <c r="BO455" s="202"/>
      <c r="BP455" s="202"/>
      <c r="BQ455" s="202"/>
      <c r="BR455" s="202"/>
      <c r="BS455" s="202"/>
      <c r="BT455" s="202"/>
      <c r="BU455" s="202"/>
      <c r="BV455" s="202"/>
      <c r="BW455" s="202"/>
      <c r="BX455" s="202"/>
      <c r="BY455" s="202"/>
      <c r="BZ455" s="202"/>
      <c r="CA455" s="202"/>
      <c r="CB455" s="202"/>
      <c r="CC455" s="202"/>
      <c r="CD455" s="202"/>
      <c r="CE455" s="202"/>
      <c r="CF455" s="202"/>
      <c r="CG455" s="202"/>
      <c r="CH455" s="202"/>
      <c r="CI455" s="202"/>
      <c r="CJ455" s="202"/>
      <c r="CK455" s="202"/>
      <c r="CL455" s="202"/>
      <c r="CM455" s="202"/>
      <c r="CN455" s="202"/>
      <c r="CO455" s="202"/>
      <c r="CP455" s="202"/>
      <c r="CQ455" s="202"/>
      <c r="CR455" s="202"/>
      <c r="CS455" s="202"/>
      <c r="CT455" s="202"/>
      <c r="CU455" s="202"/>
      <c r="CV455" s="202"/>
      <c r="CW455" s="202"/>
      <c r="CX455" s="202"/>
      <c r="CY455" s="202"/>
      <c r="CZ455" s="202"/>
      <c r="DA455" s="202"/>
      <c r="DB455" s="202"/>
      <c r="DC455" s="202"/>
      <c r="DD455" s="202"/>
      <c r="DE455" s="202"/>
      <c r="DF455" s="202"/>
      <c r="DG455" s="202"/>
      <c r="DH455" s="202"/>
      <c r="DI455" s="202"/>
      <c r="DJ455" s="202"/>
      <c r="DK455" s="202"/>
      <c r="DL455" s="202"/>
      <c r="DM455" s="202"/>
      <c r="DN455" s="202"/>
      <c r="DO455" s="202"/>
      <c r="DP455" s="202"/>
      <c r="DQ455" s="202"/>
      <c r="DR455" s="202"/>
      <c r="DS455" s="202"/>
      <c r="DT455" s="202"/>
      <c r="DU455" s="202"/>
      <c r="DV455" s="202"/>
      <c r="DW455" s="202"/>
      <c r="DX455" s="202"/>
      <c r="DY455" s="202"/>
      <c r="DZ455" s="202"/>
      <c r="EA455" s="202"/>
      <c r="EB455" s="202"/>
      <c r="EC455" s="202"/>
      <c r="ED455" s="202"/>
      <c r="EE455" s="202"/>
      <c r="EF455" s="202"/>
      <c r="EG455" s="202"/>
      <c r="EH455" s="202"/>
      <c r="EI455" s="202"/>
      <c r="EJ455" s="202"/>
      <c r="EK455" s="202"/>
      <c r="EL455" s="202"/>
      <c r="EM455" s="202"/>
      <c r="EN455" s="202"/>
      <c r="EO455" s="202"/>
      <c r="EP455" s="202"/>
      <c r="EQ455" s="202"/>
      <c r="ER455" s="202"/>
      <c r="ES455" s="202"/>
      <c r="ET455" s="202"/>
      <c r="EU455" s="202"/>
      <c r="EV455" s="202"/>
      <c r="EW455" s="202"/>
      <c r="EX455" s="202"/>
      <c r="EY455" s="202"/>
      <c r="EZ455" s="202"/>
      <c r="FA455" s="202"/>
      <c r="FB455" s="202"/>
      <c r="FC455" s="202"/>
      <c r="FD455" s="202"/>
      <c r="FE455" s="202"/>
      <c r="FF455" s="202"/>
      <c r="FG455" s="202"/>
      <c r="FH455" s="202"/>
      <c r="FI455" s="202"/>
      <c r="FJ455" s="202"/>
      <c r="FK455" s="202"/>
      <c r="FL455" s="202"/>
      <c r="FM455" s="202"/>
      <c r="FN455" s="202"/>
      <c r="FO455" s="202"/>
      <c r="FP455" s="202"/>
      <c r="FQ455" s="202"/>
      <c r="FR455" s="202"/>
      <c r="FS455" s="202"/>
      <c r="FT455" s="202"/>
      <c r="FU455" s="202"/>
      <c r="FV455" s="202"/>
      <c r="FW455" s="202"/>
      <c r="FX455" s="202"/>
      <c r="FY455" s="202"/>
      <c r="FZ455" s="202"/>
      <c r="GA455" s="202"/>
      <c r="GB455" s="202"/>
      <c r="GC455" s="202"/>
      <c r="GD455" s="202"/>
      <c r="GE455" s="202"/>
      <c r="GF455" s="202"/>
      <c r="GG455" s="202"/>
      <c r="GH455" s="202"/>
      <c r="GI455" s="202"/>
      <c r="GJ455" s="202"/>
      <c r="GK455" s="202"/>
      <c r="GL455" s="202"/>
      <c r="GM455" s="202"/>
      <c r="GN455" s="202"/>
      <c r="GO455" s="202"/>
      <c r="GP455" s="202"/>
      <c r="GQ455" s="202"/>
      <c r="GR455" s="202"/>
      <c r="GS455" s="202"/>
      <c r="GT455" s="202"/>
      <c r="GU455" s="202"/>
      <c r="GV455" s="202"/>
      <c r="GW455" s="202"/>
      <c r="GX455" s="202"/>
      <c r="GY455" s="202"/>
      <c r="GZ455" s="202"/>
      <c r="HA455" s="202"/>
      <c r="HB455" s="202"/>
      <c r="HC455" s="202"/>
      <c r="HD455" s="202"/>
      <c r="HE455" s="202"/>
      <c r="HF455" s="202"/>
      <c r="HG455" s="202"/>
      <c r="HH455" s="202"/>
      <c r="HI455" s="202"/>
      <c r="HJ455" s="202"/>
      <c r="HK455" s="202"/>
      <c r="HL455" s="202"/>
      <c r="HM455" s="202"/>
      <c r="HN455" s="202"/>
      <c r="HO455" s="202"/>
      <c r="HP455" s="202"/>
      <c r="HQ455" s="202"/>
      <c r="HR455" s="202"/>
      <c r="HS455" s="202"/>
      <c r="HT455" s="202"/>
      <c r="HU455" s="202"/>
      <c r="HV455" s="202"/>
      <c r="HW455" s="202"/>
      <c r="HX455" s="202"/>
      <c r="HY455" s="202"/>
      <c r="HZ455" s="202"/>
      <c r="IA455" s="202"/>
      <c r="IB455" s="202"/>
      <c r="IC455" s="202"/>
      <c r="ID455" s="202"/>
      <c r="IE455" s="202"/>
      <c r="IF455" s="202"/>
      <c r="IG455" s="202"/>
      <c r="IH455" s="202"/>
      <c r="II455" s="202"/>
      <c r="IJ455" s="202"/>
      <c r="IK455" s="202"/>
      <c r="IL455" s="202"/>
      <c r="IM455" s="202"/>
      <c r="IN455" s="202"/>
      <c r="IO455" s="202"/>
      <c r="IP455" s="202"/>
      <c r="IQ455" s="202"/>
      <c r="IR455" s="202"/>
      <c r="IS455" s="202"/>
      <c r="IT455" s="202"/>
      <c r="IU455" s="202"/>
      <c r="IV455" s="202"/>
      <c r="IW455" s="202"/>
      <c r="IX455" s="202"/>
      <c r="IY455" s="202"/>
      <c r="IZ455" s="202"/>
      <c r="JA455" s="202"/>
      <c r="JB455" s="202"/>
      <c r="JC455" s="202"/>
      <c r="JD455" s="202"/>
      <c r="JE455" s="202"/>
      <c r="JF455" s="202"/>
      <c r="JG455" s="202"/>
      <c r="JH455" s="202"/>
      <c r="JI455" s="202"/>
      <c r="JJ455" s="202"/>
      <c r="JK455" s="202"/>
      <c r="JL455" s="202"/>
      <c r="JM455" s="202"/>
      <c r="JN455" s="202"/>
      <c r="JO455" s="202"/>
      <c r="JP455" s="202"/>
      <c r="JQ455" s="202"/>
      <c r="JR455" s="202"/>
      <c r="JS455" s="202"/>
      <c r="JT455" s="202"/>
      <c r="JU455" s="202"/>
      <c r="JV455" s="202"/>
      <c r="JW455" s="202"/>
      <c r="JX455" s="202"/>
      <c r="JY455" s="202"/>
      <c r="JZ455" s="202"/>
      <c r="KA455" s="202"/>
      <c r="KB455" s="202"/>
      <c r="KC455" s="202"/>
      <c r="KD455" s="202"/>
      <c r="KE455" s="202"/>
      <c r="KF455" s="202"/>
      <c r="KG455" s="202"/>
      <c r="KH455" s="202"/>
      <c r="KI455" s="202"/>
      <c r="KJ455" s="202"/>
      <c r="KK455" s="202"/>
      <c r="KL455" s="202"/>
      <c r="KM455" s="202"/>
      <c r="KN455" s="202"/>
      <c r="KO455" s="202"/>
      <c r="KP455" s="202"/>
      <c r="KQ455" s="202"/>
      <c r="KR455" s="202"/>
      <c r="KS455" s="202"/>
      <c r="KT455" s="202"/>
      <c r="KU455" s="202"/>
      <c r="KV455" s="202"/>
      <c r="KW455" s="202"/>
      <c r="KX455" s="202"/>
      <c r="KY455" s="202"/>
      <c r="KZ455" s="202"/>
      <c r="LA455" s="202"/>
      <c r="LB455" s="202"/>
      <c r="LC455" s="202"/>
      <c r="LD455" s="202"/>
      <c r="LE455" s="202"/>
      <c r="LF455" s="202"/>
      <c r="LG455" s="202"/>
      <c r="LH455" s="202"/>
      <c r="LI455" s="202"/>
      <c r="LJ455" s="202"/>
      <c r="LK455" s="202"/>
      <c r="LL455" s="202"/>
      <c r="LM455" s="202"/>
      <c r="LN455" s="202"/>
      <c r="LO455" s="202"/>
      <c r="LP455" s="202"/>
      <c r="LQ455" s="202"/>
      <c r="LR455" s="202"/>
      <c r="LS455" s="202"/>
      <c r="LT455" s="202"/>
      <c r="LU455" s="202"/>
      <c r="LV455" s="202"/>
      <c r="LW455" s="202"/>
      <c r="LX455" s="202"/>
      <c r="LY455" s="202"/>
      <c r="LZ455" s="202"/>
      <c r="MA455" s="202"/>
      <c r="MB455" s="202"/>
      <c r="MC455" s="202"/>
      <c r="MD455" s="202"/>
      <c r="ME455" s="202"/>
      <c r="MF455" s="202"/>
      <c r="MG455" s="202"/>
      <c r="MH455" s="202"/>
      <c r="MI455" s="202"/>
      <c r="MJ455" s="202"/>
      <c r="MK455" s="202"/>
      <c r="ML455" s="202"/>
      <c r="MM455" s="202"/>
      <c r="MN455" s="202"/>
      <c r="MO455" s="202"/>
      <c r="MP455" s="202"/>
      <c r="MQ455" s="202"/>
      <c r="MR455" s="202"/>
      <c r="MS455" s="202"/>
      <c r="MT455" s="202"/>
      <c r="MU455" s="202"/>
      <c r="MV455" s="202"/>
      <c r="MW455" s="202"/>
      <c r="MX455" s="202"/>
      <c r="MY455" s="202"/>
      <c r="MZ455" s="202"/>
      <c r="NA455" s="202"/>
      <c r="NB455" s="202"/>
      <c r="NC455" s="202"/>
      <c r="ND455" s="202"/>
      <c r="NE455" s="202"/>
      <c r="NF455" s="202"/>
      <c r="NG455" s="202"/>
      <c r="NH455" s="202"/>
      <c r="NI455" s="202"/>
      <c r="NJ455" s="202"/>
      <c r="NK455" s="202"/>
      <c r="NL455" s="202"/>
      <c r="NM455" s="202"/>
      <c r="NN455" s="202"/>
      <c r="NO455" s="202"/>
      <c r="NP455" s="202"/>
      <c r="NQ455" s="202"/>
      <c r="NR455" s="202"/>
      <c r="NS455" s="202"/>
      <c r="NT455" s="202"/>
      <c r="NU455" s="202"/>
      <c r="NV455" s="202"/>
      <c r="NW455" s="202"/>
      <c r="NX455" s="202"/>
      <c r="NY455" s="202"/>
      <c r="NZ455" s="202"/>
      <c r="OA455" s="202"/>
      <c r="OB455" s="202"/>
      <c r="OC455" s="202"/>
      <c r="OD455" s="202"/>
      <c r="OE455" s="202"/>
      <c r="OF455" s="202"/>
      <c r="OG455" s="202"/>
      <c r="OH455" s="202"/>
      <c r="OI455" s="202"/>
      <c r="OJ455" s="202"/>
      <c r="OK455" s="202"/>
      <c r="OL455" s="202"/>
      <c r="OM455" s="202"/>
      <c r="ON455" s="202"/>
      <c r="OO455" s="202"/>
      <c r="OP455" s="202"/>
      <c r="OQ455" s="202"/>
      <c r="OR455" s="202"/>
      <c r="OS455" s="202"/>
      <c r="OT455" s="202"/>
      <c r="OU455" s="202"/>
      <c r="OV455" s="202"/>
      <c r="OW455" s="202"/>
      <c r="OX455" s="202"/>
      <c r="OY455" s="202"/>
      <c r="OZ455" s="202"/>
      <c r="PA455" s="202"/>
      <c r="PB455" s="202"/>
      <c r="PC455" s="202"/>
      <c r="PD455" s="202"/>
      <c r="PE455" s="202"/>
      <c r="PF455" s="202"/>
      <c r="PG455" s="202"/>
      <c r="PH455" s="202"/>
      <c r="PI455" s="202"/>
      <c r="PJ455" s="202"/>
      <c r="PK455" s="202"/>
      <c r="PL455" s="202"/>
      <c r="PM455" s="202"/>
      <c r="PN455" s="202"/>
      <c r="PO455" s="202"/>
      <c r="PP455" s="202"/>
      <c r="PQ455" s="202"/>
      <c r="PR455" s="202"/>
      <c r="PS455" s="202"/>
      <c r="PT455" s="202"/>
      <c r="PU455" s="202"/>
      <c r="PV455" s="202"/>
      <c r="PW455" s="202"/>
      <c r="PX455" s="202"/>
      <c r="PY455" s="202"/>
      <c r="PZ455" s="202"/>
      <c r="QA455" s="202"/>
      <c r="QB455" s="202"/>
      <c r="QC455" s="202"/>
      <c r="QD455" s="202"/>
      <c r="QE455" s="202"/>
      <c r="QF455" s="202"/>
      <c r="QG455" s="202"/>
      <c r="QH455" s="202"/>
      <c r="QI455" s="202"/>
      <c r="QJ455" s="202"/>
      <c r="QK455" s="202"/>
      <c r="QL455" s="202"/>
      <c r="QM455" s="202"/>
      <c r="QN455" s="202"/>
      <c r="QO455" s="202"/>
      <c r="QP455" s="202"/>
      <c r="QQ455" s="202"/>
      <c r="QR455" s="202"/>
      <c r="QS455" s="202"/>
      <c r="QT455" s="202"/>
      <c r="QU455" s="202"/>
      <c r="QV455" s="202"/>
      <c r="QW455" s="202"/>
      <c r="QX455" s="202"/>
      <c r="QY455" s="202"/>
      <c r="QZ455" s="202"/>
      <c r="RA455" s="202"/>
      <c r="RB455" s="202"/>
      <c r="RC455" s="202"/>
      <c r="RD455" s="202"/>
      <c r="RE455" s="202"/>
      <c r="RF455" s="202"/>
      <c r="RG455" s="202"/>
      <c r="RH455" s="202"/>
      <c r="RI455" s="202"/>
      <c r="RJ455" s="202"/>
      <c r="RK455" s="202"/>
      <c r="RL455" s="202"/>
      <c r="RM455" s="202"/>
      <c r="RN455" s="202"/>
      <c r="RO455" s="202"/>
      <c r="RP455" s="202"/>
      <c r="RQ455" s="202"/>
      <c r="RR455" s="202"/>
      <c r="RS455" s="202"/>
      <c r="RT455" s="202"/>
      <c r="RU455" s="202"/>
      <c r="RV455" s="202"/>
      <c r="RW455" s="202"/>
      <c r="RX455" s="202"/>
      <c r="RY455" s="202"/>
      <c r="RZ455" s="202"/>
      <c r="SA455" s="202"/>
      <c r="SB455" s="202"/>
      <c r="SC455" s="202"/>
      <c r="SD455" s="202"/>
      <c r="SE455" s="202"/>
      <c r="SF455" s="202"/>
      <c r="SG455" s="202"/>
      <c r="SH455" s="202"/>
      <c r="SI455" s="202"/>
      <c r="SJ455" s="202"/>
      <c r="SK455" s="202"/>
      <c r="SL455" s="202"/>
      <c r="SM455" s="202"/>
      <c r="SN455" s="202"/>
      <c r="SO455" s="202"/>
      <c r="SP455" s="202"/>
      <c r="SQ455" s="202"/>
      <c r="SR455" s="202"/>
      <c r="SS455" s="202"/>
      <c r="ST455" s="202"/>
      <c r="SU455" s="202"/>
      <c r="SV455" s="202"/>
      <c r="SW455" s="202"/>
      <c r="SX455" s="202"/>
      <c r="SY455" s="202"/>
      <c r="SZ455" s="202"/>
      <c r="TA455" s="202"/>
      <c r="TB455" s="202"/>
      <c r="TC455" s="202"/>
      <c r="TD455" s="202"/>
      <c r="TE455" s="202"/>
      <c r="TF455" s="202"/>
      <c r="TG455" s="202"/>
      <c r="TH455" s="202"/>
      <c r="TI455" s="202"/>
      <c r="TJ455" s="202"/>
      <c r="TK455" s="202"/>
      <c r="TL455" s="202"/>
      <c r="TM455" s="202"/>
      <c r="TN455" s="202"/>
      <c r="TO455" s="202"/>
      <c r="TP455" s="202"/>
      <c r="TQ455" s="202"/>
      <c r="TR455" s="202"/>
      <c r="TS455" s="202"/>
      <c r="TT455" s="202"/>
      <c r="TU455" s="202"/>
      <c r="TV455" s="202"/>
      <c r="TW455" s="202"/>
      <c r="TX455" s="202"/>
      <c r="TY455" s="202"/>
      <c r="TZ455" s="202"/>
      <c r="UA455" s="202"/>
      <c r="UB455" s="202"/>
      <c r="UC455" s="202"/>
      <c r="UD455" s="202"/>
      <c r="UE455" s="202"/>
      <c r="UF455" s="202"/>
      <c r="UG455" s="202"/>
      <c r="UH455" s="202"/>
      <c r="UI455" s="202"/>
      <c r="UJ455" s="202"/>
      <c r="UK455" s="202"/>
      <c r="UL455" s="202"/>
      <c r="UM455" s="202"/>
      <c r="UN455" s="202"/>
      <c r="UO455" s="202"/>
      <c r="UP455" s="202"/>
      <c r="UQ455" s="202"/>
      <c r="UR455" s="202"/>
      <c r="US455" s="202"/>
      <c r="UT455" s="202"/>
      <c r="UU455" s="202"/>
      <c r="UV455" s="202"/>
      <c r="UW455" s="202"/>
      <c r="UX455" s="202"/>
      <c r="UY455" s="202"/>
      <c r="UZ455" s="202"/>
      <c r="VA455" s="202"/>
      <c r="VB455" s="202"/>
      <c r="VC455" s="202"/>
      <c r="VD455" s="202"/>
      <c r="VE455" s="202"/>
      <c r="VF455" s="202"/>
      <c r="VG455" s="202"/>
      <c r="VH455" s="202"/>
      <c r="VI455" s="202"/>
      <c r="VJ455" s="202"/>
      <c r="VK455" s="202"/>
      <c r="VL455" s="202"/>
      <c r="VM455" s="202"/>
      <c r="VN455" s="202"/>
      <c r="VO455" s="202"/>
      <c r="VP455" s="202"/>
      <c r="VQ455" s="202"/>
      <c r="VR455" s="202"/>
      <c r="VS455" s="202"/>
      <c r="VT455" s="202"/>
      <c r="VU455" s="202"/>
      <c r="VV455" s="202"/>
      <c r="VW455" s="202"/>
      <c r="VX455" s="202"/>
      <c r="VY455" s="202"/>
      <c r="VZ455" s="202"/>
      <c r="WA455" s="202"/>
      <c r="WB455" s="202"/>
      <c r="WC455" s="202"/>
      <c r="WD455" s="202"/>
      <c r="WE455" s="202"/>
      <c r="WF455" s="202"/>
      <c r="WG455" s="202"/>
      <c r="WH455" s="202"/>
      <c r="WI455" s="202"/>
      <c r="WJ455" s="202"/>
      <c r="WK455" s="202"/>
      <c r="WL455" s="202"/>
      <c r="WM455" s="202"/>
      <c r="WN455" s="202"/>
      <c r="WO455" s="202"/>
      <c r="WP455" s="202"/>
      <c r="WQ455" s="202"/>
      <c r="WR455" s="202"/>
      <c r="WS455" s="202"/>
      <c r="WT455" s="202"/>
      <c r="WU455" s="202"/>
      <c r="WV455" s="202"/>
      <c r="WW455" s="202"/>
      <c r="WX455" s="202"/>
      <c r="WY455" s="202"/>
      <c r="WZ455" s="202"/>
      <c r="XA455" s="202"/>
      <c r="XB455" s="202"/>
      <c r="XC455" s="202"/>
      <c r="XD455" s="202"/>
      <c r="XE455" s="202"/>
      <c r="XF455" s="202"/>
      <c r="XG455" s="202"/>
      <c r="XH455" s="202"/>
      <c r="XI455" s="202"/>
      <c r="XJ455" s="202"/>
      <c r="XK455" s="202"/>
      <c r="XL455" s="202"/>
      <c r="XM455" s="202"/>
      <c r="XN455" s="202"/>
      <c r="XO455" s="202"/>
      <c r="XP455" s="202"/>
      <c r="XQ455" s="202"/>
      <c r="XR455" s="202"/>
      <c r="XS455" s="202"/>
      <c r="XT455" s="202"/>
      <c r="XU455" s="202"/>
      <c r="XV455" s="202"/>
      <c r="XW455" s="202"/>
      <c r="XX455" s="202"/>
      <c r="XY455" s="202"/>
      <c r="XZ455" s="202"/>
      <c r="YA455" s="202"/>
      <c r="YB455" s="202"/>
      <c r="YC455" s="202"/>
      <c r="YD455" s="202"/>
      <c r="YE455" s="202"/>
      <c r="YF455" s="202"/>
      <c r="YG455" s="202"/>
      <c r="YH455" s="202"/>
      <c r="YI455" s="202"/>
      <c r="YJ455" s="202"/>
      <c r="YK455" s="202"/>
      <c r="YL455" s="202"/>
      <c r="YM455" s="202"/>
      <c r="YN455" s="202"/>
      <c r="YO455" s="202"/>
      <c r="YP455" s="202"/>
      <c r="YQ455" s="202"/>
      <c r="YR455" s="202"/>
      <c r="YS455" s="202"/>
      <c r="YT455" s="202"/>
      <c r="YU455" s="202"/>
      <c r="YV455" s="202"/>
      <c r="YW455" s="202"/>
      <c r="YX455" s="202"/>
      <c r="YY455" s="202"/>
      <c r="YZ455" s="202"/>
      <c r="ZA455" s="202"/>
      <c r="ZB455" s="202"/>
      <c r="ZC455" s="202"/>
      <c r="ZD455" s="202"/>
      <c r="ZE455" s="202"/>
      <c r="ZF455" s="202"/>
      <c r="ZG455" s="202"/>
      <c r="ZH455" s="202"/>
      <c r="ZI455" s="202"/>
      <c r="ZJ455" s="202"/>
      <c r="ZK455" s="202"/>
      <c r="ZL455" s="202"/>
      <c r="ZM455" s="202"/>
      <c r="ZN455" s="202"/>
      <c r="ZO455" s="202"/>
      <c r="ZP455" s="202"/>
      <c r="ZQ455" s="202"/>
      <c r="ZR455" s="202"/>
      <c r="ZS455" s="202"/>
      <c r="ZT455" s="202"/>
      <c r="ZU455" s="202"/>
      <c r="ZV455" s="202"/>
      <c r="ZW455" s="202"/>
      <c r="ZX455" s="202"/>
      <c r="ZY455" s="202"/>
      <c r="ZZ455" s="202"/>
      <c r="AAA455" s="202"/>
      <c r="AAB455" s="202"/>
      <c r="AAC455" s="202"/>
      <c r="AAD455" s="202"/>
      <c r="AAE455" s="202"/>
      <c r="AAF455" s="202"/>
      <c r="AAG455" s="202"/>
      <c r="AAH455" s="202"/>
      <c r="AAI455" s="202"/>
      <c r="AAJ455" s="202"/>
      <c r="AAK455" s="202"/>
      <c r="AAL455" s="202"/>
      <c r="AAM455" s="202"/>
      <c r="AAN455" s="202"/>
      <c r="AAO455" s="202"/>
      <c r="AAP455" s="202"/>
      <c r="AAQ455" s="202"/>
      <c r="AAR455" s="202"/>
      <c r="AAS455" s="202"/>
      <c r="AAT455" s="202"/>
      <c r="AAU455" s="202"/>
      <c r="AAV455" s="202"/>
      <c r="AAW455" s="202"/>
      <c r="AAX455" s="202"/>
      <c r="AAY455" s="202"/>
      <c r="AAZ455" s="202"/>
      <c r="ABA455" s="202"/>
      <c r="ABB455" s="202"/>
      <c r="ABC455" s="202"/>
      <c r="ABD455" s="202"/>
      <c r="ABE455" s="202"/>
      <c r="ABF455" s="202"/>
      <c r="ABG455" s="202"/>
      <c r="ABH455" s="202"/>
      <c r="ABI455" s="202"/>
      <c r="ABJ455" s="202"/>
      <c r="ABK455" s="202"/>
      <c r="ABL455" s="202"/>
      <c r="ABM455" s="202"/>
      <c r="ABN455" s="202"/>
      <c r="ABO455" s="202"/>
      <c r="ABP455" s="202"/>
      <c r="ABQ455" s="202"/>
      <c r="ABR455" s="202"/>
      <c r="ABS455" s="202"/>
      <c r="ABT455" s="202"/>
      <c r="ABU455" s="202"/>
      <c r="ABV455" s="202"/>
      <c r="ABW455" s="202"/>
      <c r="ABX455" s="202"/>
      <c r="ABY455" s="202"/>
      <c r="ABZ455" s="202"/>
      <c r="ACA455" s="202"/>
      <c r="ACB455" s="202"/>
      <c r="ACC455" s="202"/>
      <c r="ACD455" s="202"/>
      <c r="ACE455" s="202"/>
      <c r="ACF455" s="202"/>
      <c r="ACG455" s="202"/>
      <c r="ACH455" s="202"/>
      <c r="ACI455" s="202"/>
      <c r="ACJ455" s="202"/>
      <c r="ACK455" s="202"/>
      <c r="ACL455" s="202"/>
      <c r="ACM455" s="202"/>
      <c r="ACN455" s="202"/>
      <c r="ACO455" s="202"/>
      <c r="ACP455" s="202"/>
      <c r="ACQ455" s="202"/>
      <c r="ACR455" s="202"/>
      <c r="ACS455" s="202"/>
      <c r="ACT455" s="202"/>
      <c r="ACU455" s="202"/>
      <c r="ACV455" s="202"/>
      <c r="ACW455" s="202"/>
      <c r="ACX455" s="202"/>
      <c r="ACY455" s="202"/>
      <c r="ACZ455" s="202"/>
      <c r="ADA455" s="202"/>
      <c r="ADB455" s="202"/>
      <c r="ADC455" s="202"/>
      <c r="ADD455" s="202"/>
      <c r="ADE455" s="202"/>
      <c r="ADF455" s="202"/>
      <c r="ADG455" s="202"/>
      <c r="ADH455" s="202"/>
      <c r="ADI455" s="202"/>
      <c r="ADJ455" s="202"/>
      <c r="ADK455" s="202"/>
      <c r="ADL455" s="202"/>
      <c r="ADM455" s="202"/>
      <c r="ADN455" s="202"/>
      <c r="ADO455" s="202"/>
      <c r="ADP455" s="202"/>
      <c r="ADQ455" s="202"/>
      <c r="ADR455" s="202"/>
      <c r="ADS455" s="202"/>
      <c r="ADT455" s="202"/>
      <c r="ADU455" s="202"/>
      <c r="ADV455" s="202"/>
      <c r="ADW455" s="202"/>
      <c r="ADX455" s="202"/>
      <c r="ADY455" s="202"/>
      <c r="ADZ455" s="202"/>
      <c r="AEA455" s="202"/>
      <c r="AEB455" s="202"/>
      <c r="AEC455" s="202"/>
      <c r="AED455" s="202"/>
      <c r="AEE455" s="202"/>
      <c r="AEF455" s="202"/>
      <c r="AEG455" s="202"/>
      <c r="AEH455" s="202"/>
      <c r="AEI455" s="202"/>
      <c r="AEJ455" s="202"/>
      <c r="AEK455" s="202"/>
      <c r="AEL455" s="202"/>
      <c r="AEM455" s="202"/>
      <c r="AEN455" s="202"/>
      <c r="AEO455" s="202"/>
      <c r="AEP455" s="202"/>
      <c r="AEQ455" s="202"/>
      <c r="AER455" s="202"/>
      <c r="AES455" s="202"/>
      <c r="AET455" s="202"/>
      <c r="AEU455" s="202"/>
      <c r="AEV455" s="202"/>
      <c r="AEW455" s="202"/>
      <c r="AEX455" s="202"/>
      <c r="AEY455" s="202"/>
      <c r="AEZ455" s="202"/>
      <c r="AFA455" s="202"/>
      <c r="AFB455" s="202"/>
      <c r="AFC455" s="202"/>
      <c r="AFD455" s="202"/>
      <c r="AFE455" s="202"/>
      <c r="AFF455" s="202"/>
      <c r="AFG455" s="202"/>
      <c r="AFH455" s="202"/>
      <c r="AFI455" s="202"/>
      <c r="AFJ455" s="202"/>
      <c r="AFK455" s="202"/>
      <c r="AFL455" s="202"/>
      <c r="AFM455" s="202"/>
      <c r="AFN455" s="202"/>
      <c r="AFO455" s="202"/>
      <c r="AFP455" s="202"/>
      <c r="AFQ455" s="202"/>
      <c r="AFR455" s="202"/>
      <c r="AFS455" s="202"/>
      <c r="AFT455" s="202"/>
      <c r="AFU455" s="202"/>
      <c r="AFV455" s="202"/>
      <c r="AFW455" s="202"/>
      <c r="AFX455" s="202"/>
      <c r="AFY455" s="202"/>
      <c r="AFZ455" s="202"/>
      <c r="AGA455" s="202"/>
      <c r="AGB455" s="202"/>
      <c r="AGC455" s="202"/>
      <c r="AGD455" s="202"/>
      <c r="AGE455" s="202"/>
      <c r="AGF455" s="202"/>
      <c r="AGG455" s="202"/>
      <c r="AGH455" s="202"/>
      <c r="AGI455" s="202"/>
      <c r="AGJ455" s="202"/>
      <c r="AGK455" s="202"/>
      <c r="AGL455" s="202"/>
      <c r="AGM455" s="202"/>
      <c r="AGN455" s="202"/>
      <c r="AGO455" s="202"/>
      <c r="AGP455" s="202"/>
      <c r="AGQ455" s="202"/>
      <c r="AGR455" s="202"/>
      <c r="AGS455" s="202"/>
      <c r="AGT455" s="202"/>
      <c r="AGU455" s="202"/>
      <c r="AGV455" s="202"/>
      <c r="AGW455" s="202"/>
      <c r="AGX455" s="202"/>
      <c r="AGY455" s="202"/>
      <c r="AGZ455" s="202"/>
      <c r="AHA455" s="202"/>
      <c r="AHB455" s="202"/>
      <c r="AHC455" s="202"/>
      <c r="AHD455" s="202"/>
      <c r="AHE455" s="202"/>
      <c r="AHF455" s="202"/>
      <c r="AHG455" s="202"/>
      <c r="AHH455" s="202"/>
      <c r="AHI455" s="202"/>
      <c r="AHJ455" s="202"/>
      <c r="AHK455" s="202"/>
      <c r="AHL455" s="202"/>
      <c r="AHM455" s="202"/>
      <c r="AHN455" s="202"/>
      <c r="AHO455" s="202"/>
      <c r="AHP455" s="202"/>
      <c r="AHQ455" s="202"/>
      <c r="AHR455" s="202"/>
      <c r="AHS455" s="202"/>
      <c r="AHT455" s="202"/>
      <c r="AHU455" s="202"/>
      <c r="AHV455" s="202"/>
      <c r="AHW455" s="202"/>
      <c r="AHX455" s="202"/>
      <c r="AHY455" s="202"/>
      <c r="AHZ455" s="202"/>
      <c r="AIA455" s="202"/>
      <c r="AIB455" s="202"/>
      <c r="AIC455" s="202"/>
      <c r="AID455" s="202"/>
      <c r="AIE455" s="202"/>
      <c r="AIF455" s="202"/>
      <c r="AIG455" s="202"/>
      <c r="AIH455" s="202"/>
      <c r="AII455" s="202"/>
      <c r="AIJ455" s="202"/>
      <c r="AIK455" s="202"/>
      <c r="AIL455" s="202"/>
      <c r="AIM455" s="202"/>
      <c r="AIN455" s="202"/>
      <c r="AIO455" s="202"/>
      <c r="AIP455" s="202"/>
      <c r="AIQ455" s="202"/>
      <c r="AIR455" s="202"/>
      <c r="AIS455" s="202"/>
      <c r="AIT455" s="202"/>
      <c r="AIU455" s="202"/>
      <c r="AIV455" s="202"/>
      <c r="AIW455" s="202"/>
      <c r="AIX455" s="202"/>
      <c r="AIY455" s="202"/>
      <c r="AIZ455" s="202"/>
      <c r="AJA455" s="202"/>
      <c r="AJB455" s="202"/>
      <c r="AJC455" s="202"/>
      <c r="AJD455" s="202"/>
      <c r="AJE455" s="202"/>
      <c r="AJF455" s="202"/>
      <c r="AJG455" s="202"/>
      <c r="AJH455" s="202"/>
      <c r="AJI455" s="202"/>
      <c r="AJJ455" s="202"/>
      <c r="AJK455" s="202"/>
      <c r="AJL455" s="202"/>
      <c r="AJM455" s="202"/>
      <c r="AJN455" s="202"/>
      <c r="AJO455" s="202"/>
      <c r="AJP455" s="202"/>
      <c r="AJQ455" s="202"/>
      <c r="AJR455" s="202"/>
      <c r="AJS455" s="202"/>
      <c r="AJT455" s="202"/>
      <c r="AJU455" s="202"/>
      <c r="AJV455" s="202"/>
      <c r="AJW455" s="202"/>
      <c r="AJX455" s="202"/>
      <c r="AJY455" s="202"/>
      <c r="AJZ455" s="202"/>
      <c r="AKA455" s="202"/>
      <c r="AKB455" s="202"/>
      <c r="AKC455" s="202"/>
      <c r="AKD455" s="202"/>
      <c r="AKE455" s="202"/>
      <c r="AKF455" s="202"/>
      <c r="AKG455" s="202"/>
      <c r="AKH455" s="202"/>
      <c r="AKI455" s="202"/>
      <c r="AKJ455" s="202"/>
      <c r="AKK455" s="202"/>
      <c r="AKL455" s="202"/>
      <c r="AKM455" s="202"/>
      <c r="AKN455" s="202"/>
      <c r="AKO455" s="202"/>
      <c r="AKP455" s="202"/>
      <c r="AKQ455" s="202"/>
      <c r="AKR455" s="202"/>
      <c r="AKS455" s="202"/>
      <c r="AKT455" s="202"/>
      <c r="AKU455" s="202"/>
      <c r="AKV455" s="202"/>
      <c r="AKW455" s="202"/>
      <c r="AKX455" s="202"/>
      <c r="AKY455" s="202"/>
      <c r="AKZ455" s="202"/>
      <c r="ALA455" s="202"/>
      <c r="ALB455" s="202"/>
      <c r="ALC455" s="202"/>
      <c r="ALD455" s="202"/>
      <c r="ALE455" s="202"/>
      <c r="ALF455" s="202"/>
      <c r="ALG455" s="202"/>
      <c r="ALH455" s="202"/>
      <c r="ALI455" s="202"/>
      <c r="ALJ455" s="202"/>
      <c r="ALK455" s="202"/>
      <c r="ALL455" s="202"/>
      <c r="ALM455" s="202"/>
      <c r="ALN455" s="202"/>
      <c r="ALO455" s="202"/>
      <c r="ALP455" s="202"/>
      <c r="ALQ455" s="202"/>
      <c r="ALR455" s="202"/>
      <c r="ALS455" s="202"/>
      <c r="ALT455" s="202"/>
      <c r="ALU455" s="202"/>
      <c r="ALV455" s="202"/>
      <c r="ALW455" s="202"/>
      <c r="ALX455" s="202"/>
      <c r="ALY455" s="202"/>
      <c r="ALZ455" s="202"/>
      <c r="AMA455" s="202"/>
      <c r="AMB455" s="202"/>
      <c r="AMC455" s="202"/>
      <c r="AMD455" s="202"/>
      <c r="AME455" s="202"/>
      <c r="AMF455" s="202"/>
      <c r="AMG455" s="202"/>
      <c r="AMH455" s="202"/>
      <c r="AMI455" s="202"/>
      <c r="AMJ455" s="202"/>
      <c r="AMK455" s="202"/>
      <c r="AML455" s="202"/>
      <c r="AMM455" s="202"/>
      <c r="AMN455" s="202"/>
      <c r="AMO455" s="202"/>
      <c r="AMP455" s="202"/>
      <c r="AMQ455" s="202"/>
      <c r="AMR455" s="202"/>
      <c r="AMS455" s="202"/>
      <c r="AMT455" s="202"/>
      <c r="AMU455" s="202"/>
      <c r="AMV455" s="202"/>
      <c r="AMW455" s="202"/>
      <c r="AMX455" s="202"/>
      <c r="AMY455" s="202"/>
      <c r="AMZ455" s="202"/>
      <c r="ANA455" s="202"/>
      <c r="ANB455" s="202"/>
      <c r="ANC455" s="202"/>
      <c r="AND455" s="202"/>
      <c r="ANE455" s="202"/>
      <c r="ANF455" s="202"/>
      <c r="ANG455" s="202"/>
      <c r="ANH455" s="202"/>
      <c r="ANI455" s="202"/>
      <c r="ANJ455" s="202"/>
      <c r="ANK455" s="202"/>
      <c r="ANL455" s="202"/>
      <c r="ANM455" s="202"/>
      <c r="ANN455" s="202"/>
      <c r="ANO455" s="202"/>
      <c r="ANP455" s="202"/>
      <c r="ANQ455" s="202"/>
      <c r="ANR455" s="202"/>
      <c r="ANS455" s="202"/>
      <c r="ANT455" s="202"/>
      <c r="ANU455" s="202"/>
      <c r="ANV455" s="202"/>
      <c r="ANW455" s="202"/>
      <c r="ANX455" s="202"/>
      <c r="ANY455" s="202"/>
      <c r="ANZ455" s="202"/>
      <c r="AOA455" s="202"/>
      <c r="AOB455" s="202"/>
      <c r="AOC455" s="202"/>
      <c r="AOD455" s="202"/>
      <c r="AOE455" s="202"/>
      <c r="AOF455" s="202"/>
      <c r="AOG455" s="202"/>
      <c r="AOH455" s="202"/>
      <c r="AOI455" s="202"/>
      <c r="AOJ455" s="202"/>
      <c r="AOK455" s="202"/>
      <c r="AOL455" s="202"/>
      <c r="AOM455" s="202"/>
      <c r="AON455" s="202"/>
      <c r="AOO455" s="202"/>
      <c r="AOP455" s="202"/>
      <c r="AOQ455" s="202"/>
      <c r="AOR455" s="202"/>
      <c r="AOS455" s="202"/>
      <c r="AOT455" s="202"/>
      <c r="AOU455" s="202"/>
      <c r="AOV455" s="202"/>
      <c r="AOW455" s="202"/>
      <c r="AOX455" s="202"/>
      <c r="AOY455" s="202"/>
      <c r="AOZ455" s="202"/>
      <c r="APA455" s="202"/>
      <c r="APB455" s="202"/>
      <c r="APC455" s="202"/>
      <c r="APD455" s="202"/>
      <c r="APE455" s="202"/>
      <c r="APF455" s="202"/>
      <c r="APG455" s="202"/>
      <c r="APH455" s="202"/>
      <c r="API455" s="202"/>
      <c r="APJ455" s="202"/>
      <c r="APK455" s="202"/>
      <c r="APL455" s="202"/>
      <c r="APM455" s="202"/>
      <c r="APN455" s="202"/>
      <c r="APO455" s="202"/>
      <c r="APP455" s="202"/>
      <c r="APQ455" s="202"/>
      <c r="APR455" s="202"/>
      <c r="APS455" s="202"/>
      <c r="APT455" s="202"/>
      <c r="APU455" s="202"/>
      <c r="APV455" s="202"/>
      <c r="APW455" s="202"/>
      <c r="APX455" s="202"/>
      <c r="APY455" s="202"/>
      <c r="APZ455" s="202"/>
      <c r="AQA455" s="202"/>
      <c r="AQB455" s="202"/>
      <c r="AQC455" s="202"/>
      <c r="AQD455" s="202"/>
      <c r="AQE455" s="202"/>
      <c r="AQF455" s="202"/>
      <c r="AQG455" s="202"/>
      <c r="AQH455" s="202"/>
      <c r="AQI455" s="202"/>
      <c r="AQJ455" s="202"/>
      <c r="AQK455" s="202"/>
      <c r="AQL455" s="202"/>
      <c r="AQM455" s="202"/>
      <c r="AQN455" s="202"/>
      <c r="AQO455" s="202"/>
      <c r="AQP455" s="202"/>
      <c r="AQQ455" s="202"/>
      <c r="AQR455" s="202"/>
      <c r="AQS455" s="202"/>
      <c r="AQT455" s="202"/>
      <c r="AQU455" s="202"/>
      <c r="AQV455" s="202"/>
      <c r="AQW455" s="202"/>
      <c r="AQX455" s="202"/>
      <c r="AQY455" s="202"/>
      <c r="AQZ455" s="202"/>
      <c r="ARA455" s="202"/>
      <c r="ARB455" s="202"/>
      <c r="ARC455" s="202"/>
      <c r="ARD455" s="202"/>
      <c r="ARE455" s="202"/>
      <c r="ARF455" s="202"/>
      <c r="ARG455" s="202"/>
      <c r="ARH455" s="202"/>
      <c r="ARI455" s="202"/>
      <c r="ARJ455" s="202"/>
      <c r="ARK455" s="202"/>
      <c r="ARL455" s="202"/>
      <c r="ARM455" s="202"/>
      <c r="ARN455" s="202"/>
      <c r="ARO455" s="202"/>
      <c r="ARP455" s="202"/>
      <c r="ARQ455" s="202"/>
      <c r="ARR455" s="202"/>
      <c r="ARS455" s="202"/>
      <c r="ART455" s="202"/>
      <c r="ARU455" s="202"/>
      <c r="ARV455" s="202"/>
      <c r="ARW455" s="202"/>
      <c r="ARX455" s="202"/>
      <c r="ARY455" s="202"/>
      <c r="ARZ455" s="202"/>
      <c r="ASA455" s="202"/>
      <c r="ASB455" s="202"/>
      <c r="ASC455" s="202"/>
      <c r="ASD455" s="202"/>
      <c r="ASE455" s="202"/>
      <c r="ASF455" s="202"/>
      <c r="ASG455" s="202"/>
      <c r="ASH455" s="202"/>
      <c r="ASI455" s="202"/>
      <c r="ASJ455" s="202"/>
      <c r="ASK455" s="202"/>
      <c r="ASL455" s="202"/>
      <c r="ASM455" s="202"/>
      <c r="ASN455" s="202"/>
      <c r="ASO455" s="202"/>
      <c r="ASP455" s="202"/>
      <c r="ASQ455" s="202"/>
      <c r="ASR455" s="202"/>
      <c r="ASS455" s="202"/>
      <c r="AST455" s="202"/>
      <c r="ASU455" s="202"/>
      <c r="ASV455" s="202"/>
      <c r="ASW455" s="202"/>
      <c r="ASX455" s="202"/>
      <c r="ASY455" s="202"/>
      <c r="ASZ455" s="202"/>
      <c r="ATA455" s="202"/>
      <c r="ATB455" s="202"/>
      <c r="ATC455" s="202"/>
      <c r="ATD455" s="202"/>
      <c r="ATE455" s="202"/>
      <c r="ATF455" s="202"/>
      <c r="ATG455" s="202"/>
      <c r="ATH455" s="202"/>
      <c r="ATI455" s="202"/>
      <c r="ATJ455" s="202"/>
      <c r="ATK455" s="202"/>
      <c r="ATL455" s="202"/>
      <c r="ATM455" s="202"/>
      <c r="ATN455" s="202"/>
      <c r="ATO455" s="202"/>
      <c r="ATP455" s="202"/>
      <c r="ATQ455" s="202"/>
      <c r="ATR455" s="202"/>
      <c r="ATS455" s="202"/>
      <c r="ATT455" s="202"/>
      <c r="ATU455" s="202"/>
      <c r="ATV455" s="202"/>
      <c r="ATW455" s="202"/>
      <c r="ATX455" s="202"/>
      <c r="ATY455" s="202"/>
      <c r="ATZ455" s="202"/>
      <c r="AUA455" s="202"/>
      <c r="AUB455" s="202"/>
      <c r="AUC455" s="202"/>
      <c r="AUD455" s="202"/>
      <c r="AUE455" s="202"/>
      <c r="AUF455" s="202"/>
      <c r="AUG455" s="202"/>
      <c r="AUH455" s="202"/>
      <c r="AUI455" s="202"/>
      <c r="AUJ455" s="202"/>
      <c r="AUK455" s="202"/>
      <c r="AUL455" s="202"/>
      <c r="AUM455" s="202"/>
      <c r="AUN455" s="202"/>
      <c r="AUO455" s="202"/>
      <c r="AUP455" s="202"/>
      <c r="AUQ455" s="202"/>
      <c r="AUR455" s="202"/>
      <c r="AUS455" s="202"/>
      <c r="AUT455" s="202"/>
      <c r="AUU455" s="202"/>
      <c r="AUV455" s="202"/>
      <c r="AUW455" s="202"/>
      <c r="AUX455" s="202"/>
      <c r="AUY455" s="202"/>
      <c r="AUZ455" s="202"/>
      <c r="AVA455" s="202"/>
      <c r="AVB455" s="202"/>
      <c r="AVC455" s="202"/>
      <c r="AVD455" s="202"/>
      <c r="AVE455" s="202"/>
      <c r="AVF455" s="202"/>
      <c r="AVG455" s="202"/>
      <c r="AVH455" s="202"/>
      <c r="AVI455" s="202"/>
      <c r="AVJ455" s="202"/>
      <c r="AVK455" s="202"/>
      <c r="AVL455" s="202"/>
      <c r="AVM455" s="202"/>
      <c r="AVN455" s="202"/>
      <c r="AVO455" s="202"/>
      <c r="AVP455" s="202"/>
      <c r="AVQ455" s="202"/>
      <c r="AVR455" s="202"/>
      <c r="AVS455" s="202"/>
      <c r="AVT455" s="202"/>
      <c r="AVU455" s="202"/>
      <c r="AVV455" s="202"/>
      <c r="AVW455" s="202"/>
      <c r="AVX455" s="202"/>
      <c r="AVY455" s="202"/>
      <c r="AVZ455" s="202"/>
      <c r="AWA455" s="202"/>
      <c r="AWB455" s="202"/>
      <c r="AWC455" s="202"/>
      <c r="AWD455" s="202"/>
      <c r="AWE455" s="202"/>
      <c r="AWF455" s="202"/>
      <c r="AWG455" s="202"/>
      <c r="AWH455" s="202"/>
      <c r="AWI455" s="202"/>
      <c r="AWJ455" s="202"/>
      <c r="AWK455" s="202"/>
      <c r="AWL455" s="202"/>
      <c r="AWM455" s="202"/>
      <c r="AWN455" s="202"/>
      <c r="AWO455" s="202"/>
      <c r="AWP455" s="202"/>
      <c r="AWQ455" s="202"/>
      <c r="AWR455" s="202"/>
      <c r="AWS455" s="202"/>
      <c r="AWT455" s="202"/>
      <c r="AWU455" s="202"/>
      <c r="AWV455" s="202"/>
      <c r="AWW455" s="202"/>
      <c r="AWX455" s="202"/>
      <c r="AWY455" s="202"/>
      <c r="AWZ455" s="202"/>
      <c r="AXA455" s="202"/>
      <c r="AXB455" s="202"/>
      <c r="AXC455" s="202"/>
      <c r="AXD455" s="202"/>
      <c r="AXE455" s="202"/>
      <c r="AXF455" s="202"/>
      <c r="AXG455" s="202"/>
      <c r="AXH455" s="202"/>
      <c r="AXI455" s="202"/>
      <c r="AXJ455" s="202"/>
      <c r="AXK455" s="202"/>
      <c r="AXL455" s="202"/>
      <c r="AXM455" s="202"/>
      <c r="AXN455" s="202"/>
      <c r="AXO455" s="202"/>
      <c r="AXP455" s="202"/>
      <c r="AXQ455" s="202"/>
      <c r="AXR455" s="202"/>
      <c r="AXS455" s="202"/>
      <c r="AXT455" s="202"/>
      <c r="AXU455" s="202"/>
      <c r="AXV455" s="202"/>
      <c r="AXW455" s="202"/>
      <c r="AXX455" s="202"/>
      <c r="AXY455" s="202"/>
      <c r="AXZ455" s="202"/>
      <c r="AYA455" s="202"/>
      <c r="AYB455" s="202"/>
      <c r="AYC455" s="202"/>
      <c r="AYD455" s="202"/>
      <c r="AYE455" s="202"/>
      <c r="AYF455" s="202"/>
      <c r="AYG455" s="202"/>
      <c r="AYH455" s="202"/>
      <c r="AYI455" s="202"/>
      <c r="AYJ455" s="202"/>
      <c r="AYK455" s="202"/>
      <c r="AYL455" s="202"/>
      <c r="AYM455" s="202"/>
      <c r="AYN455" s="202"/>
      <c r="AYO455" s="202"/>
      <c r="AYP455" s="202"/>
      <c r="AYQ455" s="202"/>
      <c r="AYR455" s="202"/>
      <c r="AYS455" s="202"/>
      <c r="AYT455" s="202"/>
      <c r="AYU455" s="202"/>
      <c r="AYV455" s="202"/>
      <c r="AYW455" s="202"/>
      <c r="AYX455" s="202"/>
      <c r="AYY455" s="202"/>
      <c r="AYZ455" s="202"/>
      <c r="AZA455" s="202"/>
      <c r="AZB455" s="202"/>
      <c r="AZC455" s="202"/>
      <c r="AZD455" s="202"/>
      <c r="AZE455" s="202"/>
      <c r="AZF455" s="202"/>
      <c r="AZG455" s="202"/>
      <c r="AZH455" s="202"/>
      <c r="AZI455" s="202"/>
      <c r="AZJ455" s="202"/>
      <c r="AZK455" s="202"/>
      <c r="AZL455" s="202"/>
      <c r="AZM455" s="202"/>
      <c r="AZN455" s="202"/>
      <c r="AZO455" s="202"/>
      <c r="AZP455" s="202"/>
      <c r="AZQ455" s="202"/>
      <c r="AZR455" s="202"/>
      <c r="AZS455" s="202"/>
      <c r="AZT455" s="202"/>
      <c r="AZU455" s="202"/>
      <c r="AZV455" s="202"/>
      <c r="AZW455" s="202"/>
      <c r="AZX455" s="202"/>
      <c r="AZY455" s="202"/>
      <c r="AZZ455" s="202"/>
      <c r="BAA455" s="202"/>
      <c r="BAB455" s="202"/>
      <c r="BAC455" s="202"/>
      <c r="BAD455" s="202"/>
      <c r="BAE455" s="202"/>
      <c r="BAF455" s="202"/>
      <c r="BAG455" s="202"/>
      <c r="BAH455" s="202"/>
      <c r="BAI455" s="202"/>
      <c r="BAJ455" s="202"/>
      <c r="BAK455" s="202"/>
      <c r="BAL455" s="202"/>
      <c r="BAM455" s="202"/>
      <c r="BAN455" s="202"/>
      <c r="BAO455" s="202"/>
      <c r="BAP455" s="202"/>
      <c r="BAQ455" s="202"/>
      <c r="BAR455" s="202"/>
      <c r="BAS455" s="202"/>
      <c r="BAT455" s="202"/>
      <c r="BAU455" s="202"/>
      <c r="BAV455" s="202"/>
      <c r="BAW455" s="202"/>
      <c r="BAX455" s="202"/>
      <c r="BAY455" s="202"/>
      <c r="BAZ455" s="202"/>
      <c r="BBA455" s="202"/>
      <c r="BBB455" s="202"/>
      <c r="BBC455" s="202"/>
      <c r="BBD455" s="202"/>
      <c r="BBE455" s="202"/>
      <c r="BBF455" s="202"/>
      <c r="BBG455" s="202"/>
      <c r="BBH455" s="202"/>
      <c r="BBI455" s="202"/>
      <c r="BBJ455" s="202"/>
      <c r="BBK455" s="202"/>
      <c r="BBL455" s="202"/>
      <c r="BBM455" s="202"/>
      <c r="BBN455" s="202"/>
      <c r="BBO455" s="202"/>
      <c r="BBP455" s="202"/>
      <c r="BBQ455" s="202"/>
      <c r="BBR455" s="202"/>
      <c r="BBS455" s="202"/>
      <c r="BBT455" s="202"/>
      <c r="BBU455" s="202"/>
      <c r="BBV455" s="202"/>
      <c r="BBW455" s="202"/>
      <c r="BBX455" s="202"/>
      <c r="BBY455" s="202"/>
      <c r="BBZ455" s="202"/>
      <c r="BCA455" s="202"/>
      <c r="BCB455" s="202"/>
      <c r="BCC455" s="202"/>
      <c r="BCD455" s="202"/>
      <c r="BCE455" s="202"/>
      <c r="BCF455" s="202"/>
      <c r="BCG455" s="202"/>
      <c r="BCH455" s="202"/>
      <c r="BCI455" s="202"/>
      <c r="BCJ455" s="202"/>
      <c r="BCK455" s="202"/>
      <c r="BCL455" s="202"/>
      <c r="BCM455" s="202"/>
      <c r="BCN455" s="202"/>
      <c r="BCO455" s="202"/>
      <c r="BCP455" s="202"/>
      <c r="BCQ455" s="202"/>
      <c r="BCR455" s="202"/>
      <c r="BCS455" s="202"/>
      <c r="BCT455" s="202"/>
      <c r="BCU455" s="202"/>
      <c r="BCV455" s="202"/>
      <c r="BCW455" s="202"/>
      <c r="BCX455" s="202"/>
      <c r="BCY455" s="202"/>
      <c r="BCZ455" s="202"/>
      <c r="BDA455" s="202"/>
      <c r="BDB455" s="202"/>
      <c r="BDC455" s="202"/>
      <c r="BDD455" s="202"/>
      <c r="BDE455" s="202"/>
      <c r="BDF455" s="202"/>
      <c r="BDG455" s="202"/>
      <c r="BDH455" s="202"/>
      <c r="BDI455" s="202"/>
      <c r="BDJ455" s="202"/>
      <c r="BDK455" s="202"/>
      <c r="BDL455" s="202"/>
      <c r="BDM455" s="202"/>
      <c r="BDN455" s="202"/>
      <c r="BDO455" s="202"/>
      <c r="BDP455" s="202"/>
      <c r="BDQ455" s="202"/>
      <c r="BDR455" s="202"/>
      <c r="BDS455" s="202"/>
      <c r="BDT455" s="202"/>
      <c r="BDU455" s="202"/>
      <c r="BDV455" s="202"/>
      <c r="BDW455" s="202"/>
      <c r="BDX455" s="202"/>
      <c r="BDY455" s="202"/>
      <c r="BDZ455" s="202"/>
      <c r="BEA455" s="202"/>
      <c r="BEB455" s="202"/>
      <c r="BEC455" s="202"/>
      <c r="BED455" s="202"/>
      <c r="BEE455" s="202"/>
      <c r="BEF455" s="202"/>
      <c r="BEG455" s="202"/>
      <c r="BEH455" s="202"/>
      <c r="BEI455" s="202"/>
      <c r="BEJ455" s="202"/>
      <c r="BEK455" s="202"/>
    </row>
    <row r="456" spans="1:5061" s="144" customFormat="1" ht="14.45" hidden="1" customHeight="1" x14ac:dyDescent="0.25">
      <c r="A456" s="99" t="s">
        <v>403</v>
      </c>
      <c r="B456" s="94" t="s">
        <v>315</v>
      </c>
      <c r="C456" s="91" t="s">
        <v>715</v>
      </c>
      <c r="D456" s="91" t="s">
        <v>32</v>
      </c>
      <c r="E456" s="212">
        <v>0</v>
      </c>
      <c r="F456" s="132">
        <v>910</v>
      </c>
      <c r="G456" s="92">
        <f>Tabla1[[#This Row],[Precio U. Costo]]*1.05</f>
        <v>955.5</v>
      </c>
      <c r="H456" s="92">
        <f>Tabla1[[#This Row],[Precio U. Costo]]*1.08</f>
        <v>982.80000000000007</v>
      </c>
      <c r="I456" s="92">
        <f>Tabla1[[#This Row],[Precio U. Costo]]*1.1</f>
        <v>1001.0000000000001</v>
      </c>
      <c r="J456" s="92">
        <f>Tabla1[[#This Row],[Precio U. Costo]]*1.15</f>
        <v>1046.5</v>
      </c>
      <c r="K456" s="92">
        <f>Tabla1[[#This Row],[Precio U. Costo]]*1.2</f>
        <v>1092</v>
      </c>
      <c r="L456" s="92">
        <f>Tabla1[[#This Row],[Precio U. Costo]]*1.25</f>
        <v>1137.5</v>
      </c>
      <c r="M456" s="92">
        <f>Tabla1[[#This Row],[Precio U. Costo]]*1.3</f>
        <v>1183</v>
      </c>
      <c r="N456" s="92">
        <f>Tabla1[[#This Row],[Precio U. Costo]]*1.35</f>
        <v>1228.5</v>
      </c>
      <c r="O456" s="92">
        <f>Tabla1[[#This Row],[Precio U. Costo]]*1.4</f>
        <v>1274</v>
      </c>
      <c r="P456" s="92">
        <f>Tabla1[[#This Row],[Precio U. Costo]]*1.45</f>
        <v>1319.5</v>
      </c>
      <c r="Q456" s="92">
        <f>Tabla1[[#This Row],[Precio U. Costo]]*1.5</f>
        <v>1365</v>
      </c>
      <c r="R456" s="100" t="e">
        <f>VLOOKUP(Tabla1[[#This Row],[Item]],Tabla13[],6,)</f>
        <v>#N/A</v>
      </c>
      <c r="S456" s="93" t="e">
        <f>Tabla1[[#This Row],[Cantidad en Existencia registradas]]-Tabla1[[#This Row],[Cantidad vendida
dd/mm/aaaa]]</f>
        <v>#N/A</v>
      </c>
      <c r="T456" s="93" t="e">
        <f>Tabla1[[#This Row],[Cantidad vendida
dd/mm/aaaa]]+#REF!</f>
        <v>#N/A</v>
      </c>
      <c r="U456" s="93" t="e">
        <f>Tabla1[[#This Row],[Existencia
dd/mm/aaaa2]]+#REF!</f>
        <v>#N/A</v>
      </c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1"/>
      <c r="AT456" s="201"/>
      <c r="AU456" s="201"/>
      <c r="AV456" s="201"/>
      <c r="AW456" s="201"/>
      <c r="AX456" s="201"/>
      <c r="AY456" s="201"/>
      <c r="AZ456" s="201"/>
      <c r="BA456" s="201"/>
      <c r="BB456" s="201"/>
      <c r="BC456" s="201"/>
      <c r="BD456" s="201"/>
      <c r="BE456" s="201"/>
      <c r="BF456" s="201"/>
      <c r="BG456" s="201"/>
      <c r="BH456" s="201"/>
      <c r="BI456" s="201"/>
      <c r="BJ456" s="201"/>
      <c r="BK456" s="201"/>
      <c r="BL456" s="201"/>
      <c r="BM456" s="201"/>
      <c r="BN456" s="201"/>
      <c r="BO456" s="201"/>
      <c r="BP456" s="201"/>
      <c r="BQ456" s="201"/>
      <c r="BR456" s="201"/>
      <c r="BS456" s="201"/>
      <c r="BT456" s="201"/>
      <c r="BU456" s="201"/>
      <c r="BV456" s="201"/>
      <c r="BW456" s="201"/>
      <c r="BX456" s="201"/>
      <c r="BY456" s="201"/>
      <c r="BZ456" s="201"/>
      <c r="CA456" s="201"/>
      <c r="CB456" s="201"/>
      <c r="CC456" s="201"/>
      <c r="CD456" s="201"/>
      <c r="CE456" s="201"/>
      <c r="CF456" s="201"/>
      <c r="CG456" s="201"/>
      <c r="CH456" s="201"/>
      <c r="CI456" s="201"/>
      <c r="CJ456" s="201"/>
      <c r="CK456" s="201"/>
      <c r="CL456" s="201"/>
      <c r="CM456" s="201"/>
      <c r="CN456" s="201"/>
      <c r="CO456" s="201"/>
      <c r="CP456" s="201"/>
      <c r="CQ456" s="201"/>
      <c r="CR456" s="201"/>
      <c r="CS456" s="201"/>
      <c r="CT456" s="201"/>
      <c r="CU456" s="201"/>
      <c r="CV456" s="201"/>
      <c r="CW456" s="201"/>
      <c r="CX456" s="201"/>
      <c r="CY456" s="201"/>
      <c r="CZ456" s="201"/>
      <c r="DA456" s="201"/>
      <c r="DB456" s="201"/>
      <c r="DC456" s="201"/>
      <c r="DD456" s="201"/>
      <c r="DE456" s="201"/>
      <c r="DF456" s="201"/>
      <c r="DG456" s="201"/>
      <c r="DH456" s="201"/>
      <c r="DI456" s="201"/>
      <c r="DJ456" s="201"/>
      <c r="DK456" s="201"/>
      <c r="DL456" s="201"/>
      <c r="DM456" s="201"/>
      <c r="DN456" s="201"/>
      <c r="DO456" s="201"/>
      <c r="DP456" s="201"/>
      <c r="DQ456" s="201"/>
      <c r="DR456" s="201"/>
      <c r="DS456" s="201"/>
      <c r="DT456" s="201"/>
      <c r="DU456" s="201"/>
      <c r="DV456" s="201"/>
      <c r="DW456" s="201"/>
      <c r="DX456" s="201"/>
      <c r="DY456" s="201"/>
      <c r="DZ456" s="201"/>
      <c r="EA456" s="201"/>
      <c r="EB456" s="201"/>
      <c r="EC456" s="201"/>
      <c r="ED456" s="201"/>
      <c r="EE456" s="201"/>
      <c r="EF456" s="201"/>
      <c r="EG456" s="201"/>
      <c r="EH456" s="201"/>
      <c r="EI456" s="201"/>
      <c r="EJ456" s="201"/>
      <c r="EK456" s="201"/>
      <c r="EL456" s="201"/>
      <c r="EM456" s="201"/>
      <c r="EN456" s="201"/>
      <c r="EO456" s="201"/>
      <c r="EP456" s="201"/>
      <c r="EQ456" s="201"/>
      <c r="ER456" s="201"/>
      <c r="ES456" s="201"/>
      <c r="ET456" s="201"/>
      <c r="EU456" s="201"/>
      <c r="EV456" s="201"/>
      <c r="EW456" s="201"/>
      <c r="EX456" s="201"/>
      <c r="EY456" s="201"/>
      <c r="EZ456" s="201"/>
      <c r="FA456" s="201"/>
      <c r="FB456" s="201"/>
      <c r="FC456" s="201"/>
      <c r="FD456" s="201"/>
      <c r="FE456" s="201"/>
      <c r="FF456" s="201"/>
      <c r="FG456" s="201"/>
      <c r="FH456" s="201"/>
      <c r="FI456" s="201"/>
      <c r="FJ456" s="201"/>
      <c r="FK456" s="201"/>
      <c r="FL456" s="201"/>
      <c r="FM456" s="201"/>
      <c r="FN456" s="201"/>
      <c r="FO456" s="201"/>
      <c r="FP456" s="201"/>
      <c r="FQ456" s="201"/>
      <c r="FR456" s="201"/>
      <c r="FS456" s="201"/>
      <c r="FT456" s="201"/>
      <c r="FU456" s="201"/>
      <c r="FV456" s="201"/>
      <c r="FW456" s="201"/>
      <c r="FX456" s="201"/>
      <c r="FY456" s="201"/>
      <c r="FZ456" s="201"/>
      <c r="GA456" s="201"/>
      <c r="GB456" s="201"/>
      <c r="GC456" s="201"/>
      <c r="GD456" s="201"/>
      <c r="GE456" s="201"/>
      <c r="GF456" s="201"/>
      <c r="GG456" s="201"/>
      <c r="GH456" s="201"/>
      <c r="GI456" s="201"/>
      <c r="GJ456" s="201"/>
      <c r="GK456" s="201"/>
      <c r="GL456" s="201"/>
      <c r="GM456" s="201"/>
      <c r="GN456" s="201"/>
      <c r="GO456" s="201"/>
      <c r="GP456" s="201"/>
      <c r="GQ456" s="201"/>
      <c r="GR456" s="201"/>
      <c r="GS456" s="201"/>
      <c r="GT456" s="201"/>
      <c r="GU456" s="201"/>
      <c r="GV456" s="201"/>
      <c r="GW456" s="201"/>
      <c r="GX456" s="201"/>
      <c r="GY456" s="201"/>
      <c r="GZ456" s="201"/>
      <c r="HA456" s="201"/>
      <c r="HB456" s="201"/>
      <c r="HC456" s="201"/>
      <c r="HD456" s="201"/>
      <c r="HE456" s="201"/>
      <c r="HF456" s="201"/>
      <c r="HG456" s="201"/>
      <c r="HH456" s="201"/>
      <c r="HI456" s="201"/>
      <c r="HJ456" s="201"/>
      <c r="HK456" s="201"/>
      <c r="HL456" s="201"/>
      <c r="HM456" s="201"/>
      <c r="HN456" s="201"/>
      <c r="HO456" s="201"/>
      <c r="HP456" s="201"/>
      <c r="HQ456" s="201"/>
      <c r="HR456" s="201"/>
      <c r="HS456" s="201"/>
      <c r="HT456" s="201"/>
      <c r="HU456" s="201"/>
      <c r="HV456" s="201"/>
      <c r="HW456" s="201"/>
      <c r="HX456" s="201"/>
      <c r="HY456" s="201"/>
      <c r="HZ456" s="201"/>
      <c r="IA456" s="201"/>
      <c r="IB456" s="201"/>
      <c r="IC456" s="201"/>
      <c r="ID456" s="201"/>
      <c r="IE456" s="201"/>
      <c r="IF456" s="201"/>
      <c r="IG456" s="201"/>
      <c r="IH456" s="201"/>
      <c r="II456" s="201"/>
      <c r="IJ456" s="201"/>
      <c r="IK456" s="201"/>
      <c r="IL456" s="201"/>
      <c r="IM456" s="201"/>
      <c r="IN456" s="201"/>
      <c r="IO456" s="201"/>
      <c r="IP456" s="201"/>
      <c r="IQ456" s="201"/>
      <c r="IR456" s="201"/>
      <c r="IS456" s="201"/>
      <c r="IT456" s="201"/>
      <c r="IU456" s="201"/>
      <c r="IV456" s="201"/>
      <c r="IW456" s="201"/>
      <c r="IX456" s="201"/>
      <c r="IY456" s="201"/>
      <c r="IZ456" s="201"/>
      <c r="JA456" s="201"/>
      <c r="JB456" s="201"/>
      <c r="JC456" s="201"/>
      <c r="JD456" s="201"/>
      <c r="JE456" s="201"/>
      <c r="JF456" s="201"/>
      <c r="JG456" s="201"/>
      <c r="JH456" s="201"/>
      <c r="JI456" s="201"/>
      <c r="JJ456" s="201"/>
      <c r="JK456" s="201"/>
      <c r="JL456" s="201"/>
      <c r="JM456" s="201"/>
      <c r="JN456" s="201"/>
      <c r="JO456" s="201"/>
      <c r="JP456" s="201"/>
      <c r="JQ456" s="201"/>
      <c r="JR456" s="201"/>
      <c r="JS456" s="201"/>
      <c r="JT456" s="201"/>
      <c r="JU456" s="201"/>
      <c r="JV456" s="201"/>
      <c r="JW456" s="201"/>
      <c r="JX456" s="201"/>
      <c r="JY456" s="201"/>
      <c r="JZ456" s="201"/>
      <c r="KA456" s="201"/>
      <c r="KB456" s="201"/>
      <c r="KC456" s="201"/>
      <c r="KD456" s="201"/>
      <c r="KE456" s="201"/>
      <c r="KF456" s="201"/>
      <c r="KG456" s="201"/>
      <c r="KH456" s="201"/>
      <c r="KI456" s="201"/>
      <c r="KJ456" s="201"/>
      <c r="KK456" s="201"/>
      <c r="KL456" s="201"/>
      <c r="KM456" s="201"/>
      <c r="KN456" s="201"/>
      <c r="KO456" s="201"/>
      <c r="KP456" s="201"/>
      <c r="KQ456" s="201"/>
      <c r="KR456" s="201"/>
      <c r="KS456" s="201"/>
      <c r="KT456" s="201"/>
      <c r="KU456" s="201"/>
      <c r="KV456" s="201"/>
      <c r="KW456" s="201"/>
      <c r="KX456" s="201"/>
      <c r="KY456" s="201"/>
      <c r="KZ456" s="201"/>
      <c r="LA456" s="201"/>
      <c r="LB456" s="201"/>
      <c r="LC456" s="201"/>
      <c r="LD456" s="201"/>
      <c r="LE456" s="201"/>
      <c r="LF456" s="201"/>
      <c r="LG456" s="201"/>
      <c r="LH456" s="201"/>
      <c r="LI456" s="201"/>
      <c r="LJ456" s="201"/>
      <c r="LK456" s="201"/>
      <c r="LL456" s="201"/>
      <c r="LM456" s="201"/>
      <c r="LN456" s="201"/>
      <c r="LO456" s="201"/>
      <c r="LP456" s="201"/>
      <c r="LQ456" s="201"/>
      <c r="LR456" s="201"/>
      <c r="LS456" s="201"/>
      <c r="LT456" s="201"/>
      <c r="LU456" s="201"/>
      <c r="LV456" s="201"/>
      <c r="LW456" s="201"/>
      <c r="LX456" s="201"/>
      <c r="LY456" s="201"/>
      <c r="LZ456" s="201"/>
      <c r="MA456" s="201"/>
      <c r="MB456" s="201"/>
      <c r="MC456" s="201"/>
      <c r="MD456" s="201"/>
      <c r="ME456" s="201"/>
      <c r="MF456" s="201"/>
      <c r="MG456" s="201"/>
      <c r="MH456" s="201"/>
      <c r="MI456" s="201"/>
      <c r="MJ456" s="201"/>
      <c r="MK456" s="201"/>
      <c r="ML456" s="201"/>
      <c r="MM456" s="201"/>
      <c r="MN456" s="201"/>
      <c r="MO456" s="201"/>
      <c r="MP456" s="201"/>
      <c r="MQ456" s="201"/>
      <c r="MR456" s="201"/>
      <c r="MS456" s="201"/>
      <c r="MT456" s="201"/>
      <c r="MU456" s="201"/>
      <c r="MV456" s="201"/>
      <c r="MW456" s="201"/>
      <c r="MX456" s="201"/>
      <c r="MY456" s="201"/>
      <c r="MZ456" s="201"/>
      <c r="NA456" s="201"/>
      <c r="NB456" s="201"/>
      <c r="NC456" s="201"/>
      <c r="ND456" s="201"/>
      <c r="NE456" s="201"/>
      <c r="NF456" s="201"/>
      <c r="NG456" s="201"/>
      <c r="NH456" s="201"/>
      <c r="NI456" s="201"/>
      <c r="NJ456" s="201"/>
      <c r="NK456" s="201"/>
      <c r="NL456" s="201"/>
      <c r="NM456" s="201"/>
      <c r="NN456" s="201"/>
      <c r="NO456" s="201"/>
      <c r="NP456" s="201"/>
      <c r="NQ456" s="201"/>
      <c r="NR456" s="201"/>
      <c r="NS456" s="201"/>
      <c r="NT456" s="201"/>
      <c r="NU456" s="201"/>
      <c r="NV456" s="201"/>
      <c r="NW456" s="201"/>
      <c r="NX456" s="201"/>
      <c r="NY456" s="201"/>
      <c r="NZ456" s="201"/>
      <c r="OA456" s="201"/>
      <c r="OB456" s="201"/>
      <c r="OC456" s="201"/>
      <c r="OD456" s="201"/>
      <c r="OE456" s="201"/>
      <c r="OF456" s="201"/>
      <c r="OG456" s="201"/>
      <c r="OH456" s="201"/>
      <c r="OI456" s="201"/>
      <c r="OJ456" s="201"/>
      <c r="OK456" s="201"/>
      <c r="OL456" s="201"/>
      <c r="OM456" s="201"/>
      <c r="ON456" s="201"/>
      <c r="OO456" s="201"/>
      <c r="OP456" s="201"/>
      <c r="OQ456" s="201"/>
      <c r="OR456" s="201"/>
      <c r="OS456" s="201"/>
      <c r="OT456" s="201"/>
      <c r="OU456" s="201"/>
      <c r="OV456" s="201"/>
      <c r="OW456" s="201"/>
      <c r="OX456" s="201"/>
      <c r="OY456" s="201"/>
      <c r="OZ456" s="201"/>
      <c r="PA456" s="201"/>
      <c r="PB456" s="201"/>
      <c r="PC456" s="201"/>
      <c r="PD456" s="201"/>
      <c r="PE456" s="201"/>
      <c r="PF456" s="201"/>
      <c r="PG456" s="201"/>
      <c r="PH456" s="201"/>
      <c r="PI456" s="201"/>
      <c r="PJ456" s="201"/>
      <c r="PK456" s="201"/>
      <c r="PL456" s="201"/>
      <c r="PM456" s="201"/>
      <c r="PN456" s="201"/>
      <c r="PO456" s="201"/>
      <c r="PP456" s="201"/>
      <c r="PQ456" s="201"/>
      <c r="PR456" s="201"/>
      <c r="PS456" s="201"/>
      <c r="PT456" s="201"/>
      <c r="PU456" s="201"/>
      <c r="PV456" s="201"/>
      <c r="PW456" s="201"/>
      <c r="PX456" s="201"/>
      <c r="PY456" s="201"/>
      <c r="PZ456" s="201"/>
      <c r="QA456" s="201"/>
      <c r="QB456" s="201"/>
      <c r="QC456" s="201"/>
      <c r="QD456" s="201"/>
      <c r="QE456" s="201"/>
      <c r="QF456" s="201"/>
      <c r="QG456" s="201"/>
      <c r="QH456" s="201"/>
      <c r="QI456" s="201"/>
      <c r="QJ456" s="201"/>
      <c r="QK456" s="201"/>
      <c r="QL456" s="201"/>
      <c r="QM456" s="201"/>
      <c r="QN456" s="201"/>
      <c r="QO456" s="201"/>
      <c r="QP456" s="201"/>
      <c r="QQ456" s="201"/>
      <c r="QR456" s="201"/>
      <c r="QS456" s="201"/>
      <c r="QT456" s="201"/>
      <c r="QU456" s="201"/>
      <c r="QV456" s="201"/>
      <c r="QW456" s="201"/>
      <c r="QX456" s="201"/>
      <c r="QY456" s="201"/>
      <c r="QZ456" s="201"/>
      <c r="RA456" s="201"/>
      <c r="RB456" s="201"/>
      <c r="RC456" s="201"/>
      <c r="RD456" s="201"/>
      <c r="RE456" s="201"/>
      <c r="RF456" s="201"/>
      <c r="RG456" s="201"/>
      <c r="RH456" s="201"/>
      <c r="RI456" s="201"/>
      <c r="RJ456" s="201"/>
      <c r="RK456" s="201"/>
      <c r="RL456" s="201"/>
      <c r="RM456" s="201"/>
      <c r="RN456" s="201"/>
      <c r="RO456" s="201"/>
      <c r="RP456" s="201"/>
      <c r="RQ456" s="201"/>
      <c r="RR456" s="201"/>
      <c r="RS456" s="201"/>
      <c r="RT456" s="201"/>
      <c r="RU456" s="201"/>
      <c r="RV456" s="201"/>
      <c r="RW456" s="201"/>
      <c r="RX456" s="201"/>
      <c r="RY456" s="201"/>
      <c r="RZ456" s="201"/>
      <c r="SA456" s="201"/>
      <c r="SB456" s="201"/>
      <c r="SC456" s="201"/>
      <c r="SD456" s="201"/>
      <c r="SE456" s="201"/>
      <c r="SF456" s="201"/>
      <c r="SG456" s="201"/>
      <c r="SH456" s="201"/>
      <c r="SI456" s="201"/>
      <c r="SJ456" s="201"/>
      <c r="SK456" s="201"/>
      <c r="SL456" s="201"/>
      <c r="SM456" s="201"/>
      <c r="SN456" s="201"/>
      <c r="SO456" s="201"/>
      <c r="SP456" s="201"/>
      <c r="SQ456" s="201"/>
      <c r="SR456" s="201"/>
      <c r="SS456" s="201"/>
      <c r="ST456" s="201"/>
      <c r="SU456" s="201"/>
      <c r="SV456" s="201"/>
      <c r="SW456" s="201"/>
      <c r="SX456" s="201"/>
      <c r="SY456" s="201"/>
      <c r="SZ456" s="201"/>
      <c r="TA456" s="201"/>
      <c r="TB456" s="201"/>
      <c r="TC456" s="201"/>
      <c r="TD456" s="201"/>
      <c r="TE456" s="201"/>
      <c r="TF456" s="201"/>
      <c r="TG456" s="201"/>
      <c r="TH456" s="201"/>
      <c r="TI456" s="201"/>
      <c r="TJ456" s="201"/>
      <c r="TK456" s="201"/>
      <c r="TL456" s="201"/>
      <c r="TM456" s="201"/>
      <c r="TN456" s="201"/>
      <c r="TO456" s="201"/>
      <c r="TP456" s="201"/>
      <c r="TQ456" s="201"/>
      <c r="TR456" s="201"/>
      <c r="TS456" s="201"/>
      <c r="TT456" s="201"/>
      <c r="TU456" s="201"/>
      <c r="TV456" s="201"/>
      <c r="TW456" s="201"/>
      <c r="TX456" s="201"/>
      <c r="TY456" s="201"/>
      <c r="TZ456" s="201"/>
      <c r="UA456" s="201"/>
      <c r="UB456" s="201"/>
      <c r="UC456" s="201"/>
      <c r="UD456" s="201"/>
      <c r="UE456" s="201"/>
      <c r="UF456" s="201"/>
      <c r="UG456" s="201"/>
      <c r="UH456" s="201"/>
      <c r="UI456" s="201"/>
      <c r="UJ456" s="201"/>
      <c r="UK456" s="201"/>
      <c r="UL456" s="201"/>
      <c r="UM456" s="201"/>
      <c r="UN456" s="201"/>
      <c r="UO456" s="201"/>
      <c r="UP456" s="201"/>
      <c r="UQ456" s="201"/>
      <c r="UR456" s="201"/>
      <c r="US456" s="201"/>
      <c r="UT456" s="201"/>
      <c r="UU456" s="201"/>
      <c r="UV456" s="201"/>
      <c r="UW456" s="201"/>
      <c r="UX456" s="201"/>
      <c r="UY456" s="201"/>
      <c r="UZ456" s="201"/>
      <c r="VA456" s="201"/>
      <c r="VB456" s="201"/>
      <c r="VC456" s="201"/>
      <c r="VD456" s="201"/>
      <c r="VE456" s="201"/>
      <c r="VF456" s="201"/>
      <c r="VG456" s="201"/>
      <c r="VH456" s="201"/>
      <c r="VI456" s="201"/>
      <c r="VJ456" s="201"/>
      <c r="VK456" s="201"/>
      <c r="VL456" s="201"/>
      <c r="VM456" s="201"/>
      <c r="VN456" s="201"/>
      <c r="VO456" s="201"/>
      <c r="VP456" s="201"/>
      <c r="VQ456" s="201"/>
      <c r="VR456" s="201"/>
      <c r="VS456" s="201"/>
      <c r="VT456" s="201"/>
      <c r="VU456" s="201"/>
      <c r="VV456" s="201"/>
      <c r="VW456" s="201"/>
      <c r="VX456" s="201"/>
      <c r="VY456" s="201"/>
      <c r="VZ456" s="201"/>
      <c r="WA456" s="201"/>
      <c r="WB456" s="201"/>
      <c r="WC456" s="201"/>
      <c r="WD456" s="201"/>
      <c r="WE456" s="201"/>
      <c r="WF456" s="201"/>
      <c r="WG456" s="201"/>
      <c r="WH456" s="201"/>
      <c r="WI456" s="201"/>
      <c r="WJ456" s="201"/>
      <c r="WK456" s="201"/>
      <c r="WL456" s="201"/>
      <c r="WM456" s="201"/>
      <c r="WN456" s="201"/>
      <c r="WO456" s="201"/>
      <c r="WP456" s="201"/>
      <c r="WQ456" s="201"/>
      <c r="WR456" s="201"/>
      <c r="WS456" s="201"/>
      <c r="WT456" s="201"/>
      <c r="WU456" s="201"/>
      <c r="WV456" s="201"/>
      <c r="WW456" s="201"/>
      <c r="WX456" s="201"/>
      <c r="WY456" s="201"/>
      <c r="WZ456" s="201"/>
      <c r="XA456" s="201"/>
      <c r="XB456" s="201"/>
      <c r="XC456" s="201"/>
      <c r="XD456" s="201"/>
      <c r="XE456" s="201"/>
      <c r="XF456" s="201"/>
      <c r="XG456" s="201"/>
      <c r="XH456" s="201"/>
      <c r="XI456" s="201"/>
      <c r="XJ456" s="201"/>
      <c r="XK456" s="201"/>
      <c r="XL456" s="201"/>
      <c r="XM456" s="201"/>
      <c r="XN456" s="201"/>
      <c r="XO456" s="201"/>
      <c r="XP456" s="201"/>
      <c r="XQ456" s="201"/>
      <c r="XR456" s="201"/>
      <c r="XS456" s="201"/>
      <c r="XT456" s="201"/>
      <c r="XU456" s="201"/>
      <c r="XV456" s="201"/>
      <c r="XW456" s="201"/>
      <c r="XX456" s="201"/>
      <c r="XY456" s="201"/>
      <c r="XZ456" s="201"/>
      <c r="YA456" s="201"/>
      <c r="YB456" s="201"/>
      <c r="YC456" s="201"/>
      <c r="YD456" s="201"/>
      <c r="YE456" s="201"/>
      <c r="YF456" s="201"/>
      <c r="YG456" s="201"/>
      <c r="YH456" s="201"/>
      <c r="YI456" s="201"/>
      <c r="YJ456" s="201"/>
      <c r="YK456" s="201"/>
      <c r="YL456" s="201"/>
      <c r="YM456" s="201"/>
      <c r="YN456" s="201"/>
      <c r="YO456" s="201"/>
      <c r="YP456" s="201"/>
      <c r="YQ456" s="201"/>
      <c r="YR456" s="201"/>
      <c r="YS456" s="201"/>
      <c r="YT456" s="201"/>
      <c r="YU456" s="201"/>
      <c r="YV456" s="201"/>
      <c r="YW456" s="201"/>
      <c r="YX456" s="201"/>
      <c r="YY456" s="201"/>
      <c r="YZ456" s="201"/>
      <c r="ZA456" s="201"/>
      <c r="ZB456" s="201"/>
      <c r="ZC456" s="201"/>
      <c r="ZD456" s="201"/>
      <c r="ZE456" s="201"/>
      <c r="ZF456" s="201"/>
      <c r="ZG456" s="201"/>
      <c r="ZH456" s="201"/>
      <c r="ZI456" s="201"/>
      <c r="ZJ456" s="201"/>
      <c r="ZK456" s="201"/>
      <c r="ZL456" s="201"/>
      <c r="ZM456" s="201"/>
      <c r="ZN456" s="201"/>
      <c r="ZO456" s="201"/>
      <c r="ZP456" s="201"/>
      <c r="ZQ456" s="201"/>
      <c r="ZR456" s="201"/>
      <c r="ZS456" s="201"/>
      <c r="ZT456" s="201"/>
      <c r="ZU456" s="201"/>
      <c r="ZV456" s="201"/>
      <c r="ZW456" s="201"/>
      <c r="ZX456" s="201"/>
      <c r="ZY456" s="201"/>
      <c r="ZZ456" s="201"/>
      <c r="AAA456" s="201"/>
      <c r="AAB456" s="201"/>
      <c r="AAC456" s="201"/>
      <c r="AAD456" s="201"/>
      <c r="AAE456" s="201"/>
      <c r="AAF456" s="201"/>
      <c r="AAG456" s="201"/>
      <c r="AAH456" s="201"/>
      <c r="AAI456" s="201"/>
      <c r="AAJ456" s="201"/>
      <c r="AAK456" s="201"/>
      <c r="AAL456" s="201"/>
      <c r="AAM456" s="201"/>
      <c r="AAN456" s="201"/>
      <c r="AAO456" s="201"/>
      <c r="AAP456" s="201"/>
      <c r="AAQ456" s="201"/>
      <c r="AAR456" s="201"/>
      <c r="AAS456" s="201"/>
      <c r="AAT456" s="201"/>
      <c r="AAU456" s="201"/>
      <c r="AAV456" s="201"/>
      <c r="AAW456" s="201"/>
      <c r="AAX456" s="201"/>
      <c r="AAY456" s="201"/>
      <c r="AAZ456" s="201"/>
      <c r="ABA456" s="201"/>
      <c r="ABB456" s="201"/>
      <c r="ABC456" s="201"/>
      <c r="ABD456" s="201"/>
      <c r="ABE456" s="201"/>
      <c r="ABF456" s="201"/>
      <c r="ABG456" s="201"/>
      <c r="ABH456" s="201"/>
      <c r="ABI456" s="201"/>
      <c r="ABJ456" s="201"/>
      <c r="ABK456" s="201"/>
      <c r="ABL456" s="201"/>
      <c r="ABM456" s="201"/>
      <c r="ABN456" s="201"/>
      <c r="ABO456" s="201"/>
      <c r="ABP456" s="201"/>
      <c r="ABQ456" s="201"/>
      <c r="ABR456" s="201"/>
      <c r="ABS456" s="201"/>
      <c r="ABT456" s="201"/>
      <c r="ABU456" s="201"/>
      <c r="ABV456" s="201"/>
      <c r="ABW456" s="201"/>
      <c r="ABX456" s="201"/>
      <c r="ABY456" s="201"/>
      <c r="ABZ456" s="201"/>
      <c r="ACA456" s="201"/>
      <c r="ACB456" s="201"/>
      <c r="ACC456" s="201"/>
      <c r="ACD456" s="201"/>
      <c r="ACE456" s="201"/>
      <c r="ACF456" s="201"/>
      <c r="ACG456" s="201"/>
      <c r="ACH456" s="201"/>
      <c r="ACI456" s="201"/>
      <c r="ACJ456" s="201"/>
      <c r="ACK456" s="201"/>
      <c r="ACL456" s="201"/>
      <c r="ACM456" s="201"/>
      <c r="ACN456" s="201"/>
      <c r="ACO456" s="201"/>
      <c r="ACP456" s="201"/>
      <c r="ACQ456" s="201"/>
      <c r="ACR456" s="201"/>
      <c r="ACS456" s="201"/>
      <c r="ACT456" s="201"/>
      <c r="ACU456" s="201"/>
      <c r="ACV456" s="201"/>
      <c r="ACW456" s="201"/>
      <c r="ACX456" s="201"/>
      <c r="ACY456" s="201"/>
      <c r="ACZ456" s="201"/>
      <c r="ADA456" s="201"/>
      <c r="ADB456" s="201"/>
      <c r="ADC456" s="201"/>
      <c r="ADD456" s="201"/>
      <c r="ADE456" s="201"/>
      <c r="ADF456" s="201"/>
      <c r="ADG456" s="201"/>
      <c r="ADH456" s="201"/>
      <c r="ADI456" s="201"/>
      <c r="ADJ456" s="201"/>
      <c r="ADK456" s="201"/>
      <c r="ADL456" s="201"/>
      <c r="ADM456" s="201"/>
      <c r="ADN456" s="201"/>
      <c r="ADO456" s="201"/>
      <c r="ADP456" s="201"/>
      <c r="ADQ456" s="201"/>
      <c r="ADR456" s="201"/>
      <c r="ADS456" s="201"/>
      <c r="ADT456" s="201"/>
      <c r="ADU456" s="201"/>
      <c r="ADV456" s="201"/>
      <c r="ADW456" s="201"/>
      <c r="ADX456" s="201"/>
      <c r="ADY456" s="201"/>
      <c r="ADZ456" s="201"/>
      <c r="AEA456" s="201"/>
      <c r="AEB456" s="201"/>
      <c r="AEC456" s="201"/>
      <c r="AED456" s="201"/>
      <c r="AEE456" s="201"/>
      <c r="AEF456" s="201"/>
      <c r="AEG456" s="201"/>
      <c r="AEH456" s="201"/>
      <c r="AEI456" s="201"/>
      <c r="AEJ456" s="201"/>
      <c r="AEK456" s="201"/>
      <c r="AEL456" s="201"/>
      <c r="AEM456" s="201"/>
      <c r="AEN456" s="201"/>
      <c r="AEO456" s="201"/>
      <c r="AEP456" s="201"/>
      <c r="AEQ456" s="201"/>
      <c r="AER456" s="201"/>
      <c r="AES456" s="201"/>
      <c r="AET456" s="201"/>
      <c r="AEU456" s="201"/>
      <c r="AEV456" s="201"/>
      <c r="AEW456" s="201"/>
      <c r="AEX456" s="201"/>
      <c r="AEY456" s="201"/>
      <c r="AEZ456" s="201"/>
      <c r="AFA456" s="201"/>
      <c r="AFB456" s="201"/>
      <c r="AFC456" s="201"/>
      <c r="AFD456" s="201"/>
      <c r="AFE456" s="201"/>
      <c r="AFF456" s="201"/>
      <c r="AFG456" s="201"/>
      <c r="AFH456" s="201"/>
      <c r="AFI456" s="201"/>
      <c r="AFJ456" s="201"/>
      <c r="AFK456" s="201"/>
      <c r="AFL456" s="201"/>
      <c r="AFM456" s="201"/>
      <c r="AFN456" s="201"/>
      <c r="AFO456" s="201"/>
      <c r="AFP456" s="201"/>
      <c r="AFQ456" s="201"/>
      <c r="AFR456" s="201"/>
      <c r="AFS456" s="201"/>
      <c r="AFT456" s="201"/>
      <c r="AFU456" s="201"/>
      <c r="AFV456" s="201"/>
      <c r="AFW456" s="201"/>
      <c r="AFX456" s="201"/>
      <c r="AFY456" s="201"/>
      <c r="AFZ456" s="201"/>
      <c r="AGA456" s="201"/>
      <c r="AGB456" s="201"/>
      <c r="AGC456" s="201"/>
      <c r="AGD456" s="201"/>
      <c r="AGE456" s="201"/>
      <c r="AGF456" s="201"/>
      <c r="AGG456" s="201"/>
      <c r="AGH456" s="201"/>
      <c r="AGI456" s="201"/>
      <c r="AGJ456" s="201"/>
      <c r="AGK456" s="201"/>
      <c r="AGL456" s="201"/>
      <c r="AGM456" s="201"/>
      <c r="AGN456" s="201"/>
      <c r="AGO456" s="201"/>
      <c r="AGP456" s="201"/>
      <c r="AGQ456" s="201"/>
      <c r="AGR456" s="201"/>
      <c r="AGS456" s="201"/>
      <c r="AGT456" s="201"/>
      <c r="AGU456" s="201"/>
      <c r="AGV456" s="201"/>
      <c r="AGW456" s="201"/>
      <c r="AGX456" s="201"/>
      <c r="AGY456" s="201"/>
      <c r="AGZ456" s="201"/>
      <c r="AHA456" s="201"/>
      <c r="AHB456" s="201"/>
      <c r="AHC456" s="201"/>
      <c r="AHD456" s="201"/>
      <c r="AHE456" s="201"/>
      <c r="AHF456" s="201"/>
      <c r="AHG456" s="201"/>
      <c r="AHH456" s="201"/>
      <c r="AHI456" s="201"/>
      <c r="AHJ456" s="201"/>
      <c r="AHK456" s="201"/>
      <c r="AHL456" s="201"/>
      <c r="AHM456" s="201"/>
      <c r="AHN456" s="201"/>
      <c r="AHO456" s="201"/>
      <c r="AHP456" s="201"/>
      <c r="AHQ456" s="201"/>
      <c r="AHR456" s="201"/>
      <c r="AHS456" s="201"/>
      <c r="AHT456" s="201"/>
      <c r="AHU456" s="201"/>
      <c r="AHV456" s="201"/>
      <c r="AHW456" s="201"/>
      <c r="AHX456" s="201"/>
      <c r="AHY456" s="201"/>
      <c r="AHZ456" s="201"/>
      <c r="AIA456" s="201"/>
      <c r="AIB456" s="201"/>
      <c r="AIC456" s="201"/>
      <c r="AID456" s="201"/>
      <c r="AIE456" s="201"/>
      <c r="AIF456" s="201"/>
      <c r="AIG456" s="201"/>
      <c r="AIH456" s="201"/>
      <c r="AII456" s="201"/>
      <c r="AIJ456" s="201"/>
      <c r="AIK456" s="201"/>
      <c r="AIL456" s="201"/>
      <c r="AIM456" s="201"/>
      <c r="AIN456" s="201"/>
      <c r="AIO456" s="201"/>
      <c r="AIP456" s="201"/>
      <c r="AIQ456" s="201"/>
      <c r="AIR456" s="201"/>
      <c r="AIS456" s="201"/>
      <c r="AIT456" s="201"/>
      <c r="AIU456" s="201"/>
      <c r="AIV456" s="201"/>
      <c r="AIW456" s="201"/>
      <c r="AIX456" s="201"/>
      <c r="AIY456" s="201"/>
      <c r="AIZ456" s="201"/>
      <c r="AJA456" s="201"/>
      <c r="AJB456" s="201"/>
      <c r="AJC456" s="201"/>
      <c r="AJD456" s="201"/>
      <c r="AJE456" s="201"/>
      <c r="AJF456" s="201"/>
      <c r="AJG456" s="201"/>
      <c r="AJH456" s="201"/>
      <c r="AJI456" s="201"/>
      <c r="AJJ456" s="201"/>
      <c r="AJK456" s="201"/>
      <c r="AJL456" s="201"/>
      <c r="AJM456" s="201"/>
      <c r="AJN456" s="201"/>
      <c r="AJO456" s="201"/>
      <c r="AJP456" s="201"/>
      <c r="AJQ456" s="201"/>
      <c r="AJR456" s="201"/>
      <c r="AJS456" s="201"/>
      <c r="AJT456" s="201"/>
      <c r="AJU456" s="201"/>
      <c r="AJV456" s="201"/>
      <c r="AJW456" s="201"/>
      <c r="AJX456" s="201"/>
      <c r="AJY456" s="201"/>
      <c r="AJZ456" s="201"/>
      <c r="AKA456" s="201"/>
      <c r="AKB456" s="201"/>
      <c r="AKC456" s="201"/>
      <c r="AKD456" s="201"/>
      <c r="AKE456" s="201"/>
      <c r="AKF456" s="201"/>
      <c r="AKG456" s="201"/>
      <c r="AKH456" s="201"/>
      <c r="AKI456" s="201"/>
      <c r="AKJ456" s="201"/>
      <c r="AKK456" s="201"/>
      <c r="AKL456" s="201"/>
      <c r="AKM456" s="201"/>
      <c r="AKN456" s="201"/>
      <c r="AKO456" s="201"/>
      <c r="AKP456" s="201"/>
      <c r="AKQ456" s="201"/>
      <c r="AKR456" s="201"/>
      <c r="AKS456" s="201"/>
      <c r="AKT456" s="201"/>
      <c r="AKU456" s="201"/>
      <c r="AKV456" s="201"/>
      <c r="AKW456" s="201"/>
      <c r="AKX456" s="201"/>
      <c r="AKY456" s="201"/>
      <c r="AKZ456" s="201"/>
      <c r="ALA456" s="201"/>
      <c r="ALB456" s="201"/>
      <c r="ALC456" s="201"/>
      <c r="ALD456" s="201"/>
      <c r="ALE456" s="201"/>
      <c r="ALF456" s="201"/>
      <c r="ALG456" s="201"/>
      <c r="ALH456" s="201"/>
      <c r="ALI456" s="201"/>
      <c r="ALJ456" s="201"/>
      <c r="ALK456" s="201"/>
      <c r="ALL456" s="201"/>
      <c r="ALM456" s="201"/>
      <c r="ALN456" s="201"/>
      <c r="ALO456" s="201"/>
      <c r="ALP456" s="201"/>
      <c r="ALQ456" s="201"/>
      <c r="ALR456" s="201"/>
      <c r="ALS456" s="201"/>
      <c r="ALT456" s="201"/>
      <c r="ALU456" s="201"/>
      <c r="ALV456" s="201"/>
      <c r="ALW456" s="201"/>
      <c r="ALX456" s="201"/>
      <c r="ALY456" s="201"/>
      <c r="ALZ456" s="201"/>
      <c r="AMA456" s="201"/>
      <c r="AMB456" s="201"/>
      <c r="AMC456" s="201"/>
      <c r="AMD456" s="201"/>
      <c r="AME456" s="201"/>
      <c r="AMF456" s="201"/>
      <c r="AMG456" s="201"/>
      <c r="AMH456" s="201"/>
      <c r="AMI456" s="201"/>
      <c r="AMJ456" s="201"/>
      <c r="AMK456" s="201"/>
      <c r="AML456" s="201"/>
      <c r="AMM456" s="201"/>
      <c r="AMN456" s="201"/>
      <c r="AMO456" s="201"/>
      <c r="AMP456" s="201"/>
      <c r="AMQ456" s="201"/>
      <c r="AMR456" s="201"/>
      <c r="AMS456" s="201"/>
      <c r="AMT456" s="201"/>
      <c r="AMU456" s="201"/>
      <c r="AMV456" s="201"/>
      <c r="AMW456" s="201"/>
      <c r="AMX456" s="201"/>
      <c r="AMY456" s="201"/>
      <c r="AMZ456" s="201"/>
      <c r="ANA456" s="201"/>
      <c r="ANB456" s="201"/>
      <c r="ANC456" s="201"/>
      <c r="AND456" s="201"/>
      <c r="ANE456" s="201"/>
      <c r="ANF456" s="201"/>
      <c r="ANG456" s="201"/>
      <c r="ANH456" s="201"/>
      <c r="ANI456" s="201"/>
      <c r="ANJ456" s="201"/>
      <c r="ANK456" s="201"/>
      <c r="ANL456" s="201"/>
      <c r="ANM456" s="201"/>
      <c r="ANN456" s="201"/>
      <c r="ANO456" s="201"/>
      <c r="ANP456" s="201"/>
      <c r="ANQ456" s="201"/>
      <c r="ANR456" s="201"/>
      <c r="ANS456" s="201"/>
      <c r="ANT456" s="201"/>
      <c r="ANU456" s="201"/>
      <c r="ANV456" s="201"/>
      <c r="ANW456" s="201"/>
      <c r="ANX456" s="201"/>
      <c r="ANY456" s="201"/>
      <c r="ANZ456" s="201"/>
      <c r="AOA456" s="201"/>
      <c r="AOB456" s="201"/>
      <c r="AOC456" s="201"/>
      <c r="AOD456" s="201"/>
      <c r="AOE456" s="201"/>
      <c r="AOF456" s="201"/>
      <c r="AOG456" s="201"/>
      <c r="AOH456" s="201"/>
      <c r="AOI456" s="201"/>
      <c r="AOJ456" s="201"/>
      <c r="AOK456" s="201"/>
      <c r="AOL456" s="201"/>
      <c r="AOM456" s="201"/>
      <c r="AON456" s="201"/>
      <c r="AOO456" s="201"/>
      <c r="AOP456" s="201"/>
      <c r="AOQ456" s="201"/>
      <c r="AOR456" s="201"/>
      <c r="AOS456" s="201"/>
      <c r="AOT456" s="201"/>
      <c r="AOU456" s="201"/>
      <c r="AOV456" s="201"/>
      <c r="AOW456" s="201"/>
      <c r="AOX456" s="201"/>
      <c r="AOY456" s="201"/>
      <c r="AOZ456" s="201"/>
      <c r="APA456" s="201"/>
      <c r="APB456" s="201"/>
      <c r="APC456" s="201"/>
      <c r="APD456" s="201"/>
      <c r="APE456" s="201"/>
      <c r="APF456" s="201"/>
      <c r="APG456" s="201"/>
      <c r="APH456" s="201"/>
      <c r="API456" s="201"/>
      <c r="APJ456" s="201"/>
      <c r="APK456" s="201"/>
      <c r="APL456" s="201"/>
      <c r="APM456" s="201"/>
      <c r="APN456" s="201"/>
      <c r="APO456" s="201"/>
      <c r="APP456" s="201"/>
      <c r="APQ456" s="201"/>
      <c r="APR456" s="201"/>
      <c r="APS456" s="201"/>
      <c r="APT456" s="201"/>
      <c r="APU456" s="201"/>
      <c r="APV456" s="201"/>
      <c r="APW456" s="201"/>
      <c r="APX456" s="201"/>
      <c r="APY456" s="201"/>
      <c r="APZ456" s="201"/>
      <c r="AQA456" s="201"/>
      <c r="AQB456" s="201"/>
      <c r="AQC456" s="201"/>
      <c r="AQD456" s="201"/>
      <c r="AQE456" s="201"/>
      <c r="AQF456" s="201"/>
      <c r="AQG456" s="201"/>
      <c r="AQH456" s="201"/>
      <c r="AQI456" s="201"/>
      <c r="AQJ456" s="201"/>
      <c r="AQK456" s="201"/>
      <c r="AQL456" s="201"/>
      <c r="AQM456" s="201"/>
      <c r="AQN456" s="201"/>
      <c r="AQO456" s="201"/>
      <c r="AQP456" s="201"/>
      <c r="AQQ456" s="201"/>
      <c r="AQR456" s="201"/>
      <c r="AQS456" s="201"/>
      <c r="AQT456" s="201"/>
      <c r="AQU456" s="201"/>
      <c r="AQV456" s="201"/>
      <c r="AQW456" s="201"/>
      <c r="AQX456" s="201"/>
      <c r="AQY456" s="201"/>
      <c r="AQZ456" s="201"/>
      <c r="ARA456" s="201"/>
      <c r="ARB456" s="201"/>
      <c r="ARC456" s="201"/>
      <c r="ARD456" s="201"/>
      <c r="ARE456" s="201"/>
      <c r="ARF456" s="201"/>
      <c r="ARG456" s="201"/>
      <c r="ARH456" s="201"/>
      <c r="ARI456" s="201"/>
      <c r="ARJ456" s="201"/>
      <c r="ARK456" s="201"/>
      <c r="ARL456" s="201"/>
      <c r="ARM456" s="201"/>
      <c r="ARN456" s="201"/>
      <c r="ARO456" s="201"/>
      <c r="ARP456" s="201"/>
      <c r="ARQ456" s="201"/>
      <c r="ARR456" s="201"/>
      <c r="ARS456" s="201"/>
      <c r="ART456" s="201"/>
      <c r="ARU456" s="201"/>
      <c r="ARV456" s="201"/>
      <c r="ARW456" s="201"/>
      <c r="ARX456" s="201"/>
      <c r="ARY456" s="201"/>
      <c r="ARZ456" s="201"/>
      <c r="ASA456" s="201"/>
      <c r="ASB456" s="201"/>
      <c r="ASC456" s="201"/>
      <c r="ASD456" s="201"/>
      <c r="ASE456" s="201"/>
      <c r="ASF456" s="201"/>
      <c r="ASG456" s="201"/>
      <c r="ASH456" s="201"/>
      <c r="ASI456" s="201"/>
      <c r="ASJ456" s="201"/>
      <c r="ASK456" s="201"/>
      <c r="ASL456" s="201"/>
      <c r="ASM456" s="201"/>
      <c r="ASN456" s="201"/>
      <c r="ASO456" s="201"/>
      <c r="ASP456" s="201"/>
      <c r="ASQ456" s="201"/>
      <c r="ASR456" s="201"/>
      <c r="ASS456" s="201"/>
      <c r="AST456" s="201"/>
      <c r="ASU456" s="201"/>
      <c r="ASV456" s="201"/>
      <c r="ASW456" s="201"/>
      <c r="ASX456" s="201"/>
      <c r="ASY456" s="201"/>
      <c r="ASZ456" s="201"/>
      <c r="ATA456" s="201"/>
      <c r="ATB456" s="201"/>
      <c r="ATC456" s="201"/>
      <c r="ATD456" s="201"/>
      <c r="ATE456" s="201"/>
      <c r="ATF456" s="201"/>
      <c r="ATG456" s="201"/>
      <c r="ATH456" s="201"/>
      <c r="ATI456" s="201"/>
      <c r="ATJ456" s="201"/>
      <c r="ATK456" s="201"/>
      <c r="ATL456" s="201"/>
      <c r="ATM456" s="201"/>
      <c r="ATN456" s="201"/>
      <c r="ATO456" s="201"/>
      <c r="ATP456" s="201"/>
      <c r="ATQ456" s="201"/>
      <c r="ATR456" s="201"/>
      <c r="ATS456" s="201"/>
      <c r="ATT456" s="201"/>
      <c r="ATU456" s="201"/>
      <c r="ATV456" s="201"/>
      <c r="ATW456" s="201"/>
      <c r="ATX456" s="201"/>
      <c r="ATY456" s="201"/>
      <c r="ATZ456" s="201"/>
      <c r="AUA456" s="201"/>
      <c r="AUB456" s="201"/>
      <c r="AUC456" s="201"/>
      <c r="AUD456" s="201"/>
      <c r="AUE456" s="201"/>
      <c r="AUF456" s="201"/>
      <c r="AUG456" s="201"/>
      <c r="AUH456" s="201"/>
      <c r="AUI456" s="201"/>
      <c r="AUJ456" s="201"/>
      <c r="AUK456" s="201"/>
      <c r="AUL456" s="201"/>
      <c r="AUM456" s="201"/>
      <c r="AUN456" s="201"/>
      <c r="AUO456" s="201"/>
      <c r="AUP456" s="201"/>
      <c r="AUQ456" s="201"/>
      <c r="AUR456" s="201"/>
      <c r="AUS456" s="201"/>
      <c r="AUT456" s="201"/>
      <c r="AUU456" s="201"/>
      <c r="AUV456" s="201"/>
      <c r="AUW456" s="201"/>
      <c r="AUX456" s="201"/>
      <c r="AUY456" s="201"/>
      <c r="AUZ456" s="201"/>
      <c r="AVA456" s="201"/>
      <c r="AVB456" s="201"/>
      <c r="AVC456" s="201"/>
      <c r="AVD456" s="201"/>
      <c r="AVE456" s="201"/>
      <c r="AVF456" s="201"/>
      <c r="AVG456" s="201"/>
      <c r="AVH456" s="201"/>
      <c r="AVI456" s="201"/>
      <c r="AVJ456" s="201"/>
      <c r="AVK456" s="201"/>
      <c r="AVL456" s="201"/>
      <c r="AVM456" s="201"/>
      <c r="AVN456" s="201"/>
      <c r="AVO456" s="201"/>
      <c r="AVP456" s="201"/>
      <c r="AVQ456" s="201"/>
      <c r="AVR456" s="201"/>
      <c r="AVS456" s="201"/>
      <c r="AVT456" s="201"/>
      <c r="AVU456" s="201"/>
      <c r="AVV456" s="201"/>
      <c r="AVW456" s="201"/>
      <c r="AVX456" s="201"/>
      <c r="AVY456" s="201"/>
      <c r="AVZ456" s="201"/>
      <c r="AWA456" s="201"/>
      <c r="AWB456" s="201"/>
      <c r="AWC456" s="201"/>
      <c r="AWD456" s="201"/>
      <c r="AWE456" s="201"/>
      <c r="AWF456" s="201"/>
      <c r="AWG456" s="201"/>
      <c r="AWH456" s="201"/>
      <c r="AWI456" s="201"/>
      <c r="AWJ456" s="201"/>
      <c r="AWK456" s="201"/>
      <c r="AWL456" s="201"/>
      <c r="AWM456" s="201"/>
      <c r="AWN456" s="201"/>
      <c r="AWO456" s="201"/>
      <c r="AWP456" s="201"/>
      <c r="AWQ456" s="201"/>
      <c r="AWR456" s="201"/>
      <c r="AWS456" s="201"/>
      <c r="AWT456" s="201"/>
      <c r="AWU456" s="201"/>
      <c r="AWV456" s="201"/>
      <c r="AWW456" s="201"/>
      <c r="AWX456" s="201"/>
      <c r="AWY456" s="201"/>
      <c r="AWZ456" s="201"/>
      <c r="AXA456" s="201"/>
      <c r="AXB456" s="201"/>
      <c r="AXC456" s="201"/>
      <c r="AXD456" s="201"/>
      <c r="AXE456" s="201"/>
      <c r="AXF456" s="201"/>
      <c r="AXG456" s="201"/>
      <c r="AXH456" s="201"/>
      <c r="AXI456" s="201"/>
      <c r="AXJ456" s="201"/>
      <c r="AXK456" s="201"/>
      <c r="AXL456" s="201"/>
      <c r="AXM456" s="201"/>
      <c r="AXN456" s="201"/>
      <c r="AXO456" s="201"/>
      <c r="AXP456" s="201"/>
      <c r="AXQ456" s="201"/>
      <c r="AXR456" s="201"/>
      <c r="AXS456" s="201"/>
      <c r="AXT456" s="201"/>
      <c r="AXU456" s="201"/>
      <c r="AXV456" s="201"/>
      <c r="AXW456" s="201"/>
      <c r="AXX456" s="201"/>
      <c r="AXY456" s="201"/>
      <c r="AXZ456" s="201"/>
      <c r="AYA456" s="201"/>
      <c r="AYB456" s="201"/>
      <c r="AYC456" s="201"/>
      <c r="AYD456" s="201"/>
      <c r="AYE456" s="201"/>
      <c r="AYF456" s="201"/>
      <c r="AYG456" s="201"/>
      <c r="AYH456" s="201"/>
      <c r="AYI456" s="201"/>
      <c r="AYJ456" s="201"/>
      <c r="AYK456" s="201"/>
      <c r="AYL456" s="201"/>
      <c r="AYM456" s="201"/>
      <c r="AYN456" s="201"/>
      <c r="AYO456" s="201"/>
      <c r="AYP456" s="201"/>
      <c r="AYQ456" s="201"/>
      <c r="AYR456" s="201"/>
      <c r="AYS456" s="201"/>
      <c r="AYT456" s="201"/>
      <c r="AYU456" s="201"/>
      <c r="AYV456" s="201"/>
      <c r="AYW456" s="201"/>
      <c r="AYX456" s="201"/>
      <c r="AYY456" s="201"/>
      <c r="AYZ456" s="201"/>
      <c r="AZA456" s="201"/>
      <c r="AZB456" s="201"/>
      <c r="AZC456" s="201"/>
      <c r="AZD456" s="201"/>
      <c r="AZE456" s="201"/>
      <c r="AZF456" s="201"/>
      <c r="AZG456" s="201"/>
      <c r="AZH456" s="201"/>
      <c r="AZI456" s="201"/>
      <c r="AZJ456" s="201"/>
      <c r="AZK456" s="201"/>
      <c r="AZL456" s="201"/>
      <c r="AZM456" s="201"/>
      <c r="AZN456" s="201"/>
      <c r="AZO456" s="201"/>
      <c r="AZP456" s="201"/>
      <c r="AZQ456" s="201"/>
      <c r="AZR456" s="201"/>
      <c r="AZS456" s="201"/>
      <c r="AZT456" s="201"/>
      <c r="AZU456" s="201"/>
      <c r="AZV456" s="201"/>
      <c r="AZW456" s="201"/>
      <c r="AZX456" s="201"/>
      <c r="AZY456" s="201"/>
      <c r="AZZ456" s="201"/>
      <c r="BAA456" s="201"/>
      <c r="BAB456" s="201"/>
      <c r="BAC456" s="201"/>
      <c r="BAD456" s="201"/>
      <c r="BAE456" s="201"/>
      <c r="BAF456" s="201"/>
      <c r="BAG456" s="201"/>
      <c r="BAH456" s="201"/>
      <c r="BAI456" s="201"/>
      <c r="BAJ456" s="201"/>
      <c r="BAK456" s="201"/>
      <c r="BAL456" s="201"/>
      <c r="BAM456" s="201"/>
      <c r="BAN456" s="201"/>
      <c r="BAO456" s="201"/>
      <c r="BAP456" s="201"/>
      <c r="BAQ456" s="201"/>
      <c r="BAR456" s="201"/>
      <c r="BAS456" s="201"/>
      <c r="BAT456" s="201"/>
      <c r="BAU456" s="201"/>
      <c r="BAV456" s="201"/>
      <c r="BAW456" s="201"/>
      <c r="BAX456" s="201"/>
      <c r="BAY456" s="201"/>
      <c r="BAZ456" s="201"/>
      <c r="BBA456" s="201"/>
      <c r="BBB456" s="201"/>
      <c r="BBC456" s="201"/>
      <c r="BBD456" s="201"/>
      <c r="BBE456" s="201"/>
      <c r="BBF456" s="201"/>
      <c r="BBG456" s="201"/>
      <c r="BBH456" s="201"/>
      <c r="BBI456" s="201"/>
      <c r="BBJ456" s="201"/>
      <c r="BBK456" s="201"/>
      <c r="BBL456" s="201"/>
      <c r="BBM456" s="201"/>
      <c r="BBN456" s="201"/>
      <c r="BBO456" s="201"/>
      <c r="BBP456" s="201"/>
      <c r="BBQ456" s="201"/>
      <c r="BBR456" s="201"/>
      <c r="BBS456" s="201"/>
      <c r="BBT456" s="201"/>
      <c r="BBU456" s="201"/>
      <c r="BBV456" s="201"/>
      <c r="BBW456" s="201"/>
      <c r="BBX456" s="201"/>
      <c r="BBY456" s="201"/>
      <c r="BBZ456" s="201"/>
      <c r="BCA456" s="201"/>
      <c r="BCB456" s="201"/>
      <c r="BCC456" s="201"/>
      <c r="BCD456" s="201"/>
      <c r="BCE456" s="201"/>
      <c r="BCF456" s="201"/>
      <c r="BCG456" s="201"/>
      <c r="BCH456" s="201"/>
      <c r="BCI456" s="201"/>
      <c r="BCJ456" s="201"/>
      <c r="BCK456" s="201"/>
      <c r="BCL456" s="201"/>
      <c r="BCM456" s="201"/>
      <c r="BCN456" s="201"/>
      <c r="BCO456" s="201"/>
      <c r="BCP456" s="201"/>
      <c r="BCQ456" s="201"/>
      <c r="BCR456" s="201"/>
      <c r="BCS456" s="201"/>
      <c r="BCT456" s="201"/>
      <c r="BCU456" s="201"/>
      <c r="BCV456" s="201"/>
      <c r="BCW456" s="201"/>
      <c r="BCX456" s="201"/>
      <c r="BCY456" s="201"/>
      <c r="BCZ456" s="201"/>
      <c r="BDA456" s="201"/>
      <c r="BDB456" s="201"/>
      <c r="BDC456" s="201"/>
      <c r="BDD456" s="201"/>
      <c r="BDE456" s="201"/>
      <c r="BDF456" s="201"/>
      <c r="BDG456" s="201"/>
      <c r="BDH456" s="201"/>
      <c r="BDI456" s="201"/>
      <c r="BDJ456" s="201"/>
      <c r="BDK456" s="201"/>
      <c r="BDL456" s="201"/>
      <c r="BDM456" s="201"/>
      <c r="BDN456" s="201"/>
      <c r="BDO456" s="201"/>
      <c r="BDP456" s="201"/>
      <c r="BDQ456" s="201"/>
      <c r="BDR456" s="201"/>
      <c r="BDS456" s="201"/>
      <c r="BDT456" s="201"/>
      <c r="BDU456" s="201"/>
      <c r="BDV456" s="201"/>
      <c r="BDW456" s="201"/>
      <c r="BDX456" s="201"/>
      <c r="BDY456" s="201"/>
      <c r="BDZ456" s="201"/>
      <c r="BEA456" s="201"/>
      <c r="BEB456" s="201"/>
      <c r="BEC456" s="201"/>
      <c r="BED456" s="201"/>
      <c r="BEE456" s="201"/>
      <c r="BEF456" s="201"/>
      <c r="BEG456" s="201"/>
      <c r="BEH456" s="201"/>
      <c r="BEI456" s="201"/>
      <c r="BEJ456" s="201"/>
      <c r="BEK456" s="201"/>
    </row>
    <row r="457" spans="1:5061" s="142" customFormat="1" hidden="1" x14ac:dyDescent="0.25">
      <c r="A457" s="99" t="s">
        <v>402</v>
      </c>
      <c r="B457" s="94" t="s">
        <v>315</v>
      </c>
      <c r="C457" s="91" t="s">
        <v>24</v>
      </c>
      <c r="D457" s="91" t="s">
        <v>32</v>
      </c>
      <c r="E457" s="212">
        <v>0</v>
      </c>
      <c r="F457" s="127">
        <v>118.52</v>
      </c>
      <c r="G457" s="92">
        <f>Tabla1[[#This Row],[Precio U. Costo]]*1.05</f>
        <v>124.446</v>
      </c>
      <c r="H457" s="92">
        <f>Tabla1[[#This Row],[Precio U. Costo]]*1.08</f>
        <v>128.0016</v>
      </c>
      <c r="I457" s="92">
        <f>Tabla1[[#This Row],[Precio U. Costo]]*1.1</f>
        <v>130.37200000000001</v>
      </c>
      <c r="J457" s="92">
        <f>Tabla1[[#This Row],[Precio U. Costo]]*1.15</f>
        <v>136.29799999999997</v>
      </c>
      <c r="K457" s="92">
        <f>Tabla1[[#This Row],[Precio U. Costo]]*1.2</f>
        <v>142.22399999999999</v>
      </c>
      <c r="L457" s="92">
        <f>Tabla1[[#This Row],[Precio U. Costo]]*1.25</f>
        <v>148.15</v>
      </c>
      <c r="M457" s="92">
        <f>Tabla1[[#This Row],[Precio U. Costo]]*1.3</f>
        <v>154.07599999999999</v>
      </c>
      <c r="N457" s="92">
        <f>Tabla1[[#This Row],[Precio U. Costo]]*1.35</f>
        <v>160.00200000000001</v>
      </c>
      <c r="O457" s="92">
        <f>Tabla1[[#This Row],[Precio U. Costo]]*1.4</f>
        <v>165.928</v>
      </c>
      <c r="P457" s="92">
        <f>Tabla1[[#This Row],[Precio U. Costo]]*1.45</f>
        <v>171.85399999999998</v>
      </c>
      <c r="Q457" s="92">
        <f>Tabla1[[#This Row],[Precio U. Costo]]*1.5</f>
        <v>177.78</v>
      </c>
      <c r="R457" s="100" t="e">
        <f>VLOOKUP(Tabla1[[#This Row],[Item]],Tabla13[],6,)</f>
        <v>#N/A</v>
      </c>
      <c r="S457" s="93" t="e">
        <f>Tabla1[[#This Row],[Cantidad en Existencia registradas]]-Tabla1[[#This Row],[Cantidad vendida
dd/mm/aaaa]]</f>
        <v>#N/A</v>
      </c>
      <c r="T457" s="93" t="e">
        <f>Tabla1[[#This Row],[Cantidad vendida
dd/mm/aaaa]]+#REF!</f>
        <v>#N/A</v>
      </c>
      <c r="U457" s="93" t="e">
        <f>Tabla1[[#This Row],[Existencia
dd/mm/aaaa2]]+#REF!</f>
        <v>#N/A</v>
      </c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  <c r="AG457" s="202"/>
      <c r="AH457" s="202"/>
      <c r="AI457" s="202"/>
      <c r="AJ457" s="202"/>
      <c r="AK457" s="202"/>
      <c r="AL457" s="202"/>
      <c r="AM457" s="202"/>
      <c r="AN457" s="202"/>
      <c r="AO457" s="202"/>
      <c r="AP457" s="202"/>
      <c r="AQ457" s="202"/>
      <c r="AR457" s="202"/>
      <c r="AS457" s="202"/>
      <c r="AT457" s="202"/>
      <c r="AU457" s="202"/>
      <c r="AV457" s="202"/>
      <c r="AW457" s="202"/>
      <c r="AX457" s="202"/>
      <c r="AY457" s="202"/>
      <c r="AZ457" s="202"/>
      <c r="BA457" s="202"/>
      <c r="BB457" s="202"/>
      <c r="BC457" s="202"/>
      <c r="BD457" s="202"/>
      <c r="BE457" s="202"/>
      <c r="BF457" s="202"/>
      <c r="BG457" s="202"/>
      <c r="BH457" s="202"/>
      <c r="BI457" s="202"/>
      <c r="BJ457" s="202"/>
      <c r="BK457" s="202"/>
      <c r="BL457" s="202"/>
      <c r="BM457" s="202"/>
      <c r="BN457" s="202"/>
      <c r="BO457" s="202"/>
      <c r="BP457" s="202"/>
      <c r="BQ457" s="202"/>
      <c r="BR457" s="202"/>
      <c r="BS457" s="202"/>
      <c r="BT457" s="202"/>
      <c r="BU457" s="202"/>
      <c r="BV457" s="202"/>
      <c r="BW457" s="202"/>
      <c r="BX457" s="202"/>
      <c r="BY457" s="202"/>
      <c r="BZ457" s="202"/>
      <c r="CA457" s="202"/>
      <c r="CB457" s="202"/>
      <c r="CC457" s="202"/>
      <c r="CD457" s="202"/>
      <c r="CE457" s="202"/>
      <c r="CF457" s="202"/>
      <c r="CG457" s="202"/>
      <c r="CH457" s="202"/>
      <c r="CI457" s="202"/>
      <c r="CJ457" s="202"/>
      <c r="CK457" s="202"/>
      <c r="CL457" s="202"/>
      <c r="CM457" s="202"/>
      <c r="CN457" s="202"/>
      <c r="CO457" s="202"/>
      <c r="CP457" s="202"/>
      <c r="CQ457" s="202"/>
      <c r="CR457" s="202"/>
      <c r="CS457" s="202"/>
      <c r="CT457" s="202"/>
      <c r="CU457" s="202"/>
      <c r="CV457" s="202"/>
      <c r="CW457" s="202"/>
      <c r="CX457" s="202"/>
      <c r="CY457" s="202"/>
      <c r="CZ457" s="202"/>
      <c r="DA457" s="202"/>
      <c r="DB457" s="202"/>
      <c r="DC457" s="202"/>
      <c r="DD457" s="202"/>
      <c r="DE457" s="202"/>
      <c r="DF457" s="202"/>
      <c r="DG457" s="202"/>
      <c r="DH457" s="202"/>
      <c r="DI457" s="202"/>
      <c r="DJ457" s="202"/>
      <c r="DK457" s="202"/>
      <c r="DL457" s="202"/>
      <c r="DM457" s="202"/>
      <c r="DN457" s="202"/>
      <c r="DO457" s="202"/>
      <c r="DP457" s="202"/>
      <c r="DQ457" s="202"/>
      <c r="DR457" s="202"/>
      <c r="DS457" s="202"/>
      <c r="DT457" s="202"/>
      <c r="DU457" s="202"/>
      <c r="DV457" s="202"/>
      <c r="DW457" s="202"/>
      <c r="DX457" s="202"/>
      <c r="DY457" s="202"/>
      <c r="DZ457" s="202"/>
      <c r="EA457" s="202"/>
      <c r="EB457" s="202"/>
      <c r="EC457" s="202"/>
      <c r="ED457" s="202"/>
      <c r="EE457" s="202"/>
      <c r="EF457" s="202"/>
      <c r="EG457" s="202"/>
      <c r="EH457" s="202"/>
      <c r="EI457" s="202"/>
      <c r="EJ457" s="202"/>
      <c r="EK457" s="202"/>
      <c r="EL457" s="202"/>
      <c r="EM457" s="202"/>
      <c r="EN457" s="202"/>
      <c r="EO457" s="202"/>
      <c r="EP457" s="202"/>
      <c r="EQ457" s="202"/>
      <c r="ER457" s="202"/>
      <c r="ES457" s="202"/>
      <c r="ET457" s="202"/>
      <c r="EU457" s="202"/>
      <c r="EV457" s="202"/>
      <c r="EW457" s="202"/>
      <c r="EX457" s="202"/>
      <c r="EY457" s="202"/>
      <c r="EZ457" s="202"/>
      <c r="FA457" s="202"/>
      <c r="FB457" s="202"/>
      <c r="FC457" s="202"/>
      <c r="FD457" s="202"/>
      <c r="FE457" s="202"/>
      <c r="FF457" s="202"/>
      <c r="FG457" s="202"/>
      <c r="FH457" s="202"/>
      <c r="FI457" s="202"/>
      <c r="FJ457" s="202"/>
      <c r="FK457" s="202"/>
      <c r="FL457" s="202"/>
      <c r="FM457" s="202"/>
      <c r="FN457" s="202"/>
      <c r="FO457" s="202"/>
      <c r="FP457" s="202"/>
      <c r="FQ457" s="202"/>
      <c r="FR457" s="202"/>
      <c r="FS457" s="202"/>
      <c r="FT457" s="202"/>
      <c r="FU457" s="202"/>
      <c r="FV457" s="202"/>
      <c r="FW457" s="202"/>
      <c r="FX457" s="202"/>
      <c r="FY457" s="202"/>
      <c r="FZ457" s="202"/>
      <c r="GA457" s="202"/>
      <c r="GB457" s="202"/>
      <c r="GC457" s="202"/>
      <c r="GD457" s="202"/>
      <c r="GE457" s="202"/>
      <c r="GF457" s="202"/>
      <c r="GG457" s="202"/>
      <c r="GH457" s="202"/>
      <c r="GI457" s="202"/>
      <c r="GJ457" s="202"/>
      <c r="GK457" s="202"/>
      <c r="GL457" s="202"/>
      <c r="GM457" s="202"/>
      <c r="GN457" s="202"/>
      <c r="GO457" s="202"/>
      <c r="GP457" s="202"/>
      <c r="GQ457" s="202"/>
      <c r="GR457" s="202"/>
      <c r="GS457" s="202"/>
      <c r="GT457" s="202"/>
      <c r="GU457" s="202"/>
      <c r="GV457" s="202"/>
      <c r="GW457" s="202"/>
      <c r="GX457" s="202"/>
      <c r="GY457" s="202"/>
      <c r="GZ457" s="202"/>
      <c r="HA457" s="202"/>
      <c r="HB457" s="202"/>
      <c r="HC457" s="202"/>
      <c r="HD457" s="202"/>
      <c r="HE457" s="202"/>
      <c r="HF457" s="202"/>
      <c r="HG457" s="202"/>
      <c r="HH457" s="202"/>
      <c r="HI457" s="202"/>
      <c r="HJ457" s="202"/>
      <c r="HK457" s="202"/>
      <c r="HL457" s="202"/>
      <c r="HM457" s="202"/>
      <c r="HN457" s="202"/>
      <c r="HO457" s="202"/>
      <c r="HP457" s="202"/>
      <c r="HQ457" s="202"/>
      <c r="HR457" s="202"/>
      <c r="HS457" s="202"/>
      <c r="HT457" s="202"/>
      <c r="HU457" s="202"/>
      <c r="HV457" s="202"/>
      <c r="HW457" s="202"/>
      <c r="HX457" s="202"/>
      <c r="HY457" s="202"/>
      <c r="HZ457" s="202"/>
      <c r="IA457" s="202"/>
      <c r="IB457" s="202"/>
      <c r="IC457" s="202"/>
      <c r="ID457" s="202"/>
      <c r="IE457" s="202"/>
      <c r="IF457" s="202"/>
      <c r="IG457" s="202"/>
      <c r="IH457" s="202"/>
      <c r="II457" s="202"/>
      <c r="IJ457" s="202"/>
      <c r="IK457" s="202"/>
      <c r="IL457" s="202"/>
      <c r="IM457" s="202"/>
      <c r="IN457" s="202"/>
      <c r="IO457" s="202"/>
      <c r="IP457" s="202"/>
      <c r="IQ457" s="202"/>
      <c r="IR457" s="202"/>
      <c r="IS457" s="202"/>
      <c r="IT457" s="202"/>
      <c r="IU457" s="202"/>
      <c r="IV457" s="202"/>
      <c r="IW457" s="202"/>
      <c r="IX457" s="202"/>
      <c r="IY457" s="202"/>
      <c r="IZ457" s="202"/>
      <c r="JA457" s="202"/>
      <c r="JB457" s="202"/>
      <c r="JC457" s="202"/>
      <c r="JD457" s="202"/>
      <c r="JE457" s="202"/>
      <c r="JF457" s="202"/>
      <c r="JG457" s="202"/>
      <c r="JH457" s="202"/>
      <c r="JI457" s="202"/>
      <c r="JJ457" s="202"/>
      <c r="JK457" s="202"/>
      <c r="JL457" s="202"/>
      <c r="JM457" s="202"/>
      <c r="JN457" s="202"/>
      <c r="JO457" s="202"/>
      <c r="JP457" s="202"/>
      <c r="JQ457" s="202"/>
      <c r="JR457" s="202"/>
      <c r="JS457" s="202"/>
      <c r="JT457" s="202"/>
      <c r="JU457" s="202"/>
      <c r="JV457" s="202"/>
      <c r="JW457" s="202"/>
      <c r="JX457" s="202"/>
      <c r="JY457" s="202"/>
      <c r="JZ457" s="202"/>
      <c r="KA457" s="202"/>
      <c r="KB457" s="202"/>
      <c r="KC457" s="202"/>
      <c r="KD457" s="202"/>
      <c r="KE457" s="202"/>
      <c r="KF457" s="202"/>
      <c r="KG457" s="202"/>
      <c r="KH457" s="202"/>
      <c r="KI457" s="202"/>
      <c r="KJ457" s="202"/>
      <c r="KK457" s="202"/>
      <c r="KL457" s="202"/>
      <c r="KM457" s="202"/>
      <c r="KN457" s="202"/>
      <c r="KO457" s="202"/>
      <c r="KP457" s="202"/>
      <c r="KQ457" s="202"/>
      <c r="KR457" s="202"/>
      <c r="KS457" s="202"/>
      <c r="KT457" s="202"/>
      <c r="KU457" s="202"/>
      <c r="KV457" s="202"/>
      <c r="KW457" s="202"/>
      <c r="KX457" s="202"/>
      <c r="KY457" s="202"/>
      <c r="KZ457" s="202"/>
      <c r="LA457" s="202"/>
      <c r="LB457" s="202"/>
      <c r="LC457" s="202"/>
      <c r="LD457" s="202"/>
      <c r="LE457" s="202"/>
      <c r="LF457" s="202"/>
      <c r="LG457" s="202"/>
      <c r="LH457" s="202"/>
      <c r="LI457" s="202"/>
      <c r="LJ457" s="202"/>
      <c r="LK457" s="202"/>
      <c r="LL457" s="202"/>
      <c r="LM457" s="202"/>
      <c r="LN457" s="202"/>
      <c r="LO457" s="202"/>
      <c r="LP457" s="202"/>
      <c r="LQ457" s="202"/>
      <c r="LR457" s="202"/>
      <c r="LS457" s="202"/>
      <c r="LT457" s="202"/>
      <c r="LU457" s="202"/>
      <c r="LV457" s="202"/>
      <c r="LW457" s="202"/>
      <c r="LX457" s="202"/>
      <c r="LY457" s="202"/>
      <c r="LZ457" s="202"/>
      <c r="MA457" s="202"/>
      <c r="MB457" s="202"/>
      <c r="MC457" s="202"/>
      <c r="MD457" s="202"/>
      <c r="ME457" s="202"/>
      <c r="MF457" s="202"/>
      <c r="MG457" s="202"/>
      <c r="MH457" s="202"/>
      <c r="MI457" s="202"/>
      <c r="MJ457" s="202"/>
      <c r="MK457" s="202"/>
      <c r="ML457" s="202"/>
      <c r="MM457" s="202"/>
      <c r="MN457" s="202"/>
      <c r="MO457" s="202"/>
      <c r="MP457" s="202"/>
      <c r="MQ457" s="202"/>
      <c r="MR457" s="202"/>
      <c r="MS457" s="202"/>
      <c r="MT457" s="202"/>
      <c r="MU457" s="202"/>
      <c r="MV457" s="202"/>
      <c r="MW457" s="202"/>
      <c r="MX457" s="202"/>
      <c r="MY457" s="202"/>
      <c r="MZ457" s="202"/>
      <c r="NA457" s="202"/>
      <c r="NB457" s="202"/>
      <c r="NC457" s="202"/>
      <c r="ND457" s="202"/>
      <c r="NE457" s="202"/>
      <c r="NF457" s="202"/>
      <c r="NG457" s="202"/>
      <c r="NH457" s="202"/>
      <c r="NI457" s="202"/>
      <c r="NJ457" s="202"/>
      <c r="NK457" s="202"/>
      <c r="NL457" s="202"/>
      <c r="NM457" s="202"/>
      <c r="NN457" s="202"/>
      <c r="NO457" s="202"/>
      <c r="NP457" s="202"/>
      <c r="NQ457" s="202"/>
      <c r="NR457" s="202"/>
      <c r="NS457" s="202"/>
      <c r="NT457" s="202"/>
      <c r="NU457" s="202"/>
      <c r="NV457" s="202"/>
      <c r="NW457" s="202"/>
      <c r="NX457" s="202"/>
      <c r="NY457" s="202"/>
      <c r="NZ457" s="202"/>
      <c r="OA457" s="202"/>
      <c r="OB457" s="202"/>
      <c r="OC457" s="202"/>
      <c r="OD457" s="202"/>
      <c r="OE457" s="202"/>
      <c r="OF457" s="202"/>
      <c r="OG457" s="202"/>
      <c r="OH457" s="202"/>
      <c r="OI457" s="202"/>
      <c r="OJ457" s="202"/>
      <c r="OK457" s="202"/>
      <c r="OL457" s="202"/>
      <c r="OM457" s="202"/>
      <c r="ON457" s="202"/>
      <c r="OO457" s="202"/>
      <c r="OP457" s="202"/>
      <c r="OQ457" s="202"/>
      <c r="OR457" s="202"/>
      <c r="OS457" s="202"/>
      <c r="OT457" s="202"/>
      <c r="OU457" s="202"/>
      <c r="OV457" s="202"/>
      <c r="OW457" s="202"/>
      <c r="OX457" s="202"/>
      <c r="OY457" s="202"/>
      <c r="OZ457" s="202"/>
      <c r="PA457" s="202"/>
      <c r="PB457" s="202"/>
      <c r="PC457" s="202"/>
      <c r="PD457" s="202"/>
      <c r="PE457" s="202"/>
      <c r="PF457" s="202"/>
      <c r="PG457" s="202"/>
      <c r="PH457" s="202"/>
      <c r="PI457" s="202"/>
      <c r="PJ457" s="202"/>
      <c r="PK457" s="202"/>
      <c r="PL457" s="202"/>
      <c r="PM457" s="202"/>
      <c r="PN457" s="202"/>
      <c r="PO457" s="202"/>
      <c r="PP457" s="202"/>
      <c r="PQ457" s="202"/>
      <c r="PR457" s="202"/>
      <c r="PS457" s="202"/>
      <c r="PT457" s="202"/>
      <c r="PU457" s="202"/>
      <c r="PV457" s="202"/>
      <c r="PW457" s="202"/>
      <c r="PX457" s="202"/>
      <c r="PY457" s="202"/>
      <c r="PZ457" s="202"/>
      <c r="QA457" s="202"/>
      <c r="QB457" s="202"/>
      <c r="QC457" s="202"/>
      <c r="QD457" s="202"/>
      <c r="QE457" s="202"/>
      <c r="QF457" s="202"/>
      <c r="QG457" s="202"/>
      <c r="QH457" s="202"/>
      <c r="QI457" s="202"/>
      <c r="QJ457" s="202"/>
      <c r="QK457" s="202"/>
      <c r="QL457" s="202"/>
      <c r="QM457" s="202"/>
      <c r="QN457" s="202"/>
      <c r="QO457" s="202"/>
      <c r="QP457" s="202"/>
      <c r="QQ457" s="202"/>
      <c r="QR457" s="202"/>
      <c r="QS457" s="202"/>
      <c r="QT457" s="202"/>
      <c r="QU457" s="202"/>
      <c r="QV457" s="202"/>
      <c r="QW457" s="202"/>
      <c r="QX457" s="202"/>
      <c r="QY457" s="202"/>
      <c r="QZ457" s="202"/>
      <c r="RA457" s="202"/>
      <c r="RB457" s="202"/>
      <c r="RC457" s="202"/>
      <c r="RD457" s="202"/>
      <c r="RE457" s="202"/>
      <c r="RF457" s="202"/>
      <c r="RG457" s="202"/>
      <c r="RH457" s="202"/>
      <c r="RI457" s="202"/>
      <c r="RJ457" s="202"/>
      <c r="RK457" s="202"/>
      <c r="RL457" s="202"/>
      <c r="RM457" s="202"/>
      <c r="RN457" s="202"/>
      <c r="RO457" s="202"/>
      <c r="RP457" s="202"/>
      <c r="RQ457" s="202"/>
      <c r="RR457" s="202"/>
      <c r="RS457" s="202"/>
      <c r="RT457" s="202"/>
      <c r="RU457" s="202"/>
      <c r="RV457" s="202"/>
      <c r="RW457" s="202"/>
      <c r="RX457" s="202"/>
      <c r="RY457" s="202"/>
      <c r="RZ457" s="202"/>
      <c r="SA457" s="202"/>
      <c r="SB457" s="202"/>
      <c r="SC457" s="202"/>
      <c r="SD457" s="202"/>
      <c r="SE457" s="202"/>
      <c r="SF457" s="202"/>
      <c r="SG457" s="202"/>
      <c r="SH457" s="202"/>
      <c r="SI457" s="202"/>
      <c r="SJ457" s="202"/>
      <c r="SK457" s="202"/>
      <c r="SL457" s="202"/>
      <c r="SM457" s="202"/>
      <c r="SN457" s="202"/>
      <c r="SO457" s="202"/>
      <c r="SP457" s="202"/>
      <c r="SQ457" s="202"/>
      <c r="SR457" s="202"/>
      <c r="SS457" s="202"/>
      <c r="ST457" s="202"/>
      <c r="SU457" s="202"/>
      <c r="SV457" s="202"/>
      <c r="SW457" s="202"/>
      <c r="SX457" s="202"/>
      <c r="SY457" s="202"/>
      <c r="SZ457" s="202"/>
      <c r="TA457" s="202"/>
      <c r="TB457" s="202"/>
      <c r="TC457" s="202"/>
      <c r="TD457" s="202"/>
      <c r="TE457" s="202"/>
      <c r="TF457" s="202"/>
      <c r="TG457" s="202"/>
      <c r="TH457" s="202"/>
      <c r="TI457" s="202"/>
      <c r="TJ457" s="202"/>
      <c r="TK457" s="202"/>
      <c r="TL457" s="202"/>
      <c r="TM457" s="202"/>
      <c r="TN457" s="202"/>
      <c r="TO457" s="202"/>
      <c r="TP457" s="202"/>
      <c r="TQ457" s="202"/>
      <c r="TR457" s="202"/>
      <c r="TS457" s="202"/>
      <c r="TT457" s="202"/>
      <c r="TU457" s="202"/>
      <c r="TV457" s="202"/>
      <c r="TW457" s="202"/>
      <c r="TX457" s="202"/>
      <c r="TY457" s="202"/>
      <c r="TZ457" s="202"/>
      <c r="UA457" s="202"/>
      <c r="UB457" s="202"/>
      <c r="UC457" s="202"/>
      <c r="UD457" s="202"/>
      <c r="UE457" s="202"/>
      <c r="UF457" s="202"/>
      <c r="UG457" s="202"/>
      <c r="UH457" s="202"/>
      <c r="UI457" s="202"/>
      <c r="UJ457" s="202"/>
      <c r="UK457" s="202"/>
      <c r="UL457" s="202"/>
      <c r="UM457" s="202"/>
      <c r="UN457" s="202"/>
      <c r="UO457" s="202"/>
      <c r="UP457" s="202"/>
      <c r="UQ457" s="202"/>
      <c r="UR457" s="202"/>
      <c r="US457" s="202"/>
      <c r="UT457" s="202"/>
      <c r="UU457" s="202"/>
      <c r="UV457" s="202"/>
      <c r="UW457" s="202"/>
      <c r="UX457" s="202"/>
      <c r="UY457" s="202"/>
      <c r="UZ457" s="202"/>
      <c r="VA457" s="202"/>
      <c r="VB457" s="202"/>
      <c r="VC457" s="202"/>
      <c r="VD457" s="202"/>
      <c r="VE457" s="202"/>
      <c r="VF457" s="202"/>
      <c r="VG457" s="202"/>
      <c r="VH457" s="202"/>
      <c r="VI457" s="202"/>
      <c r="VJ457" s="202"/>
      <c r="VK457" s="202"/>
      <c r="VL457" s="202"/>
      <c r="VM457" s="202"/>
      <c r="VN457" s="202"/>
      <c r="VO457" s="202"/>
      <c r="VP457" s="202"/>
      <c r="VQ457" s="202"/>
      <c r="VR457" s="202"/>
      <c r="VS457" s="202"/>
      <c r="VT457" s="202"/>
      <c r="VU457" s="202"/>
      <c r="VV457" s="202"/>
      <c r="VW457" s="202"/>
      <c r="VX457" s="202"/>
      <c r="VY457" s="202"/>
      <c r="VZ457" s="202"/>
      <c r="WA457" s="202"/>
      <c r="WB457" s="202"/>
      <c r="WC457" s="202"/>
      <c r="WD457" s="202"/>
      <c r="WE457" s="202"/>
      <c r="WF457" s="202"/>
      <c r="WG457" s="202"/>
      <c r="WH457" s="202"/>
      <c r="WI457" s="202"/>
      <c r="WJ457" s="202"/>
      <c r="WK457" s="202"/>
      <c r="WL457" s="202"/>
      <c r="WM457" s="202"/>
      <c r="WN457" s="202"/>
      <c r="WO457" s="202"/>
      <c r="WP457" s="202"/>
      <c r="WQ457" s="202"/>
      <c r="WR457" s="202"/>
      <c r="WS457" s="202"/>
      <c r="WT457" s="202"/>
      <c r="WU457" s="202"/>
      <c r="WV457" s="202"/>
      <c r="WW457" s="202"/>
      <c r="WX457" s="202"/>
      <c r="WY457" s="202"/>
      <c r="WZ457" s="202"/>
      <c r="XA457" s="202"/>
      <c r="XB457" s="202"/>
      <c r="XC457" s="202"/>
      <c r="XD457" s="202"/>
      <c r="XE457" s="202"/>
      <c r="XF457" s="202"/>
      <c r="XG457" s="202"/>
      <c r="XH457" s="202"/>
      <c r="XI457" s="202"/>
      <c r="XJ457" s="202"/>
      <c r="XK457" s="202"/>
      <c r="XL457" s="202"/>
      <c r="XM457" s="202"/>
      <c r="XN457" s="202"/>
      <c r="XO457" s="202"/>
      <c r="XP457" s="202"/>
      <c r="XQ457" s="202"/>
      <c r="XR457" s="202"/>
      <c r="XS457" s="202"/>
      <c r="XT457" s="202"/>
      <c r="XU457" s="202"/>
      <c r="XV457" s="202"/>
      <c r="XW457" s="202"/>
      <c r="XX457" s="202"/>
      <c r="XY457" s="202"/>
      <c r="XZ457" s="202"/>
      <c r="YA457" s="202"/>
      <c r="YB457" s="202"/>
      <c r="YC457" s="202"/>
      <c r="YD457" s="202"/>
      <c r="YE457" s="202"/>
      <c r="YF457" s="202"/>
      <c r="YG457" s="202"/>
      <c r="YH457" s="202"/>
      <c r="YI457" s="202"/>
      <c r="YJ457" s="202"/>
      <c r="YK457" s="202"/>
      <c r="YL457" s="202"/>
      <c r="YM457" s="202"/>
      <c r="YN457" s="202"/>
      <c r="YO457" s="202"/>
      <c r="YP457" s="202"/>
      <c r="YQ457" s="202"/>
      <c r="YR457" s="202"/>
      <c r="YS457" s="202"/>
      <c r="YT457" s="202"/>
      <c r="YU457" s="202"/>
      <c r="YV457" s="202"/>
      <c r="YW457" s="202"/>
      <c r="YX457" s="202"/>
      <c r="YY457" s="202"/>
      <c r="YZ457" s="202"/>
      <c r="ZA457" s="202"/>
      <c r="ZB457" s="202"/>
      <c r="ZC457" s="202"/>
      <c r="ZD457" s="202"/>
      <c r="ZE457" s="202"/>
      <c r="ZF457" s="202"/>
      <c r="ZG457" s="202"/>
      <c r="ZH457" s="202"/>
      <c r="ZI457" s="202"/>
      <c r="ZJ457" s="202"/>
      <c r="ZK457" s="202"/>
      <c r="ZL457" s="202"/>
      <c r="ZM457" s="202"/>
      <c r="ZN457" s="202"/>
      <c r="ZO457" s="202"/>
      <c r="ZP457" s="202"/>
      <c r="ZQ457" s="202"/>
      <c r="ZR457" s="202"/>
      <c r="ZS457" s="202"/>
      <c r="ZT457" s="202"/>
      <c r="ZU457" s="202"/>
      <c r="ZV457" s="202"/>
      <c r="ZW457" s="202"/>
      <c r="ZX457" s="202"/>
      <c r="ZY457" s="202"/>
      <c r="ZZ457" s="202"/>
      <c r="AAA457" s="202"/>
      <c r="AAB457" s="202"/>
      <c r="AAC457" s="202"/>
      <c r="AAD457" s="202"/>
      <c r="AAE457" s="202"/>
      <c r="AAF457" s="202"/>
      <c r="AAG457" s="202"/>
      <c r="AAH457" s="202"/>
      <c r="AAI457" s="202"/>
      <c r="AAJ457" s="202"/>
      <c r="AAK457" s="202"/>
      <c r="AAL457" s="202"/>
      <c r="AAM457" s="202"/>
      <c r="AAN457" s="202"/>
      <c r="AAO457" s="202"/>
      <c r="AAP457" s="202"/>
      <c r="AAQ457" s="202"/>
      <c r="AAR457" s="202"/>
      <c r="AAS457" s="202"/>
      <c r="AAT457" s="202"/>
      <c r="AAU457" s="202"/>
      <c r="AAV457" s="202"/>
      <c r="AAW457" s="202"/>
      <c r="AAX457" s="202"/>
      <c r="AAY457" s="202"/>
      <c r="AAZ457" s="202"/>
      <c r="ABA457" s="202"/>
      <c r="ABB457" s="202"/>
      <c r="ABC457" s="202"/>
      <c r="ABD457" s="202"/>
      <c r="ABE457" s="202"/>
      <c r="ABF457" s="202"/>
      <c r="ABG457" s="202"/>
      <c r="ABH457" s="202"/>
      <c r="ABI457" s="202"/>
      <c r="ABJ457" s="202"/>
      <c r="ABK457" s="202"/>
      <c r="ABL457" s="202"/>
      <c r="ABM457" s="202"/>
      <c r="ABN457" s="202"/>
      <c r="ABO457" s="202"/>
      <c r="ABP457" s="202"/>
      <c r="ABQ457" s="202"/>
      <c r="ABR457" s="202"/>
      <c r="ABS457" s="202"/>
      <c r="ABT457" s="202"/>
      <c r="ABU457" s="202"/>
      <c r="ABV457" s="202"/>
      <c r="ABW457" s="202"/>
      <c r="ABX457" s="202"/>
      <c r="ABY457" s="202"/>
      <c r="ABZ457" s="202"/>
      <c r="ACA457" s="202"/>
      <c r="ACB457" s="202"/>
      <c r="ACC457" s="202"/>
      <c r="ACD457" s="202"/>
      <c r="ACE457" s="202"/>
      <c r="ACF457" s="202"/>
      <c r="ACG457" s="202"/>
      <c r="ACH457" s="202"/>
      <c r="ACI457" s="202"/>
      <c r="ACJ457" s="202"/>
      <c r="ACK457" s="202"/>
      <c r="ACL457" s="202"/>
      <c r="ACM457" s="202"/>
      <c r="ACN457" s="202"/>
      <c r="ACO457" s="202"/>
      <c r="ACP457" s="202"/>
      <c r="ACQ457" s="202"/>
      <c r="ACR457" s="202"/>
      <c r="ACS457" s="202"/>
      <c r="ACT457" s="202"/>
      <c r="ACU457" s="202"/>
      <c r="ACV457" s="202"/>
      <c r="ACW457" s="202"/>
      <c r="ACX457" s="202"/>
      <c r="ACY457" s="202"/>
      <c r="ACZ457" s="202"/>
      <c r="ADA457" s="202"/>
      <c r="ADB457" s="202"/>
      <c r="ADC457" s="202"/>
      <c r="ADD457" s="202"/>
      <c r="ADE457" s="202"/>
      <c r="ADF457" s="202"/>
      <c r="ADG457" s="202"/>
      <c r="ADH457" s="202"/>
      <c r="ADI457" s="202"/>
      <c r="ADJ457" s="202"/>
      <c r="ADK457" s="202"/>
      <c r="ADL457" s="202"/>
      <c r="ADM457" s="202"/>
      <c r="ADN457" s="202"/>
      <c r="ADO457" s="202"/>
      <c r="ADP457" s="202"/>
      <c r="ADQ457" s="202"/>
      <c r="ADR457" s="202"/>
      <c r="ADS457" s="202"/>
      <c r="ADT457" s="202"/>
      <c r="ADU457" s="202"/>
      <c r="ADV457" s="202"/>
      <c r="ADW457" s="202"/>
      <c r="ADX457" s="202"/>
      <c r="ADY457" s="202"/>
      <c r="ADZ457" s="202"/>
      <c r="AEA457" s="202"/>
      <c r="AEB457" s="202"/>
      <c r="AEC457" s="202"/>
      <c r="AED457" s="202"/>
      <c r="AEE457" s="202"/>
      <c r="AEF457" s="202"/>
      <c r="AEG457" s="202"/>
      <c r="AEH457" s="202"/>
      <c r="AEI457" s="202"/>
      <c r="AEJ457" s="202"/>
      <c r="AEK457" s="202"/>
      <c r="AEL457" s="202"/>
      <c r="AEM457" s="202"/>
      <c r="AEN457" s="202"/>
      <c r="AEO457" s="202"/>
      <c r="AEP457" s="202"/>
      <c r="AEQ457" s="202"/>
      <c r="AER457" s="202"/>
      <c r="AES457" s="202"/>
      <c r="AET457" s="202"/>
      <c r="AEU457" s="202"/>
      <c r="AEV457" s="202"/>
      <c r="AEW457" s="202"/>
      <c r="AEX457" s="202"/>
      <c r="AEY457" s="202"/>
      <c r="AEZ457" s="202"/>
      <c r="AFA457" s="202"/>
      <c r="AFB457" s="202"/>
      <c r="AFC457" s="202"/>
      <c r="AFD457" s="202"/>
      <c r="AFE457" s="202"/>
      <c r="AFF457" s="202"/>
      <c r="AFG457" s="202"/>
      <c r="AFH457" s="202"/>
      <c r="AFI457" s="202"/>
      <c r="AFJ457" s="202"/>
      <c r="AFK457" s="202"/>
      <c r="AFL457" s="202"/>
      <c r="AFM457" s="202"/>
      <c r="AFN457" s="202"/>
      <c r="AFO457" s="202"/>
      <c r="AFP457" s="202"/>
      <c r="AFQ457" s="202"/>
      <c r="AFR457" s="202"/>
      <c r="AFS457" s="202"/>
      <c r="AFT457" s="202"/>
      <c r="AFU457" s="202"/>
      <c r="AFV457" s="202"/>
      <c r="AFW457" s="202"/>
      <c r="AFX457" s="202"/>
      <c r="AFY457" s="202"/>
      <c r="AFZ457" s="202"/>
      <c r="AGA457" s="202"/>
      <c r="AGB457" s="202"/>
      <c r="AGC457" s="202"/>
      <c r="AGD457" s="202"/>
      <c r="AGE457" s="202"/>
      <c r="AGF457" s="202"/>
      <c r="AGG457" s="202"/>
      <c r="AGH457" s="202"/>
      <c r="AGI457" s="202"/>
      <c r="AGJ457" s="202"/>
      <c r="AGK457" s="202"/>
      <c r="AGL457" s="202"/>
      <c r="AGM457" s="202"/>
      <c r="AGN457" s="202"/>
      <c r="AGO457" s="202"/>
      <c r="AGP457" s="202"/>
      <c r="AGQ457" s="202"/>
      <c r="AGR457" s="202"/>
      <c r="AGS457" s="202"/>
      <c r="AGT457" s="202"/>
      <c r="AGU457" s="202"/>
      <c r="AGV457" s="202"/>
      <c r="AGW457" s="202"/>
      <c r="AGX457" s="202"/>
      <c r="AGY457" s="202"/>
      <c r="AGZ457" s="202"/>
      <c r="AHA457" s="202"/>
      <c r="AHB457" s="202"/>
      <c r="AHC457" s="202"/>
      <c r="AHD457" s="202"/>
      <c r="AHE457" s="202"/>
      <c r="AHF457" s="202"/>
      <c r="AHG457" s="202"/>
      <c r="AHH457" s="202"/>
      <c r="AHI457" s="202"/>
      <c r="AHJ457" s="202"/>
      <c r="AHK457" s="202"/>
      <c r="AHL457" s="202"/>
      <c r="AHM457" s="202"/>
      <c r="AHN457" s="202"/>
      <c r="AHO457" s="202"/>
      <c r="AHP457" s="202"/>
      <c r="AHQ457" s="202"/>
      <c r="AHR457" s="202"/>
      <c r="AHS457" s="202"/>
      <c r="AHT457" s="202"/>
      <c r="AHU457" s="202"/>
      <c r="AHV457" s="202"/>
      <c r="AHW457" s="202"/>
      <c r="AHX457" s="202"/>
      <c r="AHY457" s="202"/>
      <c r="AHZ457" s="202"/>
      <c r="AIA457" s="202"/>
      <c r="AIB457" s="202"/>
      <c r="AIC457" s="202"/>
      <c r="AID457" s="202"/>
      <c r="AIE457" s="202"/>
      <c r="AIF457" s="202"/>
      <c r="AIG457" s="202"/>
      <c r="AIH457" s="202"/>
      <c r="AII457" s="202"/>
      <c r="AIJ457" s="202"/>
      <c r="AIK457" s="202"/>
      <c r="AIL457" s="202"/>
      <c r="AIM457" s="202"/>
      <c r="AIN457" s="202"/>
      <c r="AIO457" s="202"/>
      <c r="AIP457" s="202"/>
      <c r="AIQ457" s="202"/>
      <c r="AIR457" s="202"/>
      <c r="AIS457" s="202"/>
      <c r="AIT457" s="202"/>
      <c r="AIU457" s="202"/>
      <c r="AIV457" s="202"/>
      <c r="AIW457" s="202"/>
      <c r="AIX457" s="202"/>
      <c r="AIY457" s="202"/>
      <c r="AIZ457" s="202"/>
      <c r="AJA457" s="202"/>
      <c r="AJB457" s="202"/>
      <c r="AJC457" s="202"/>
      <c r="AJD457" s="202"/>
      <c r="AJE457" s="202"/>
      <c r="AJF457" s="202"/>
      <c r="AJG457" s="202"/>
      <c r="AJH457" s="202"/>
      <c r="AJI457" s="202"/>
      <c r="AJJ457" s="202"/>
      <c r="AJK457" s="202"/>
      <c r="AJL457" s="202"/>
      <c r="AJM457" s="202"/>
      <c r="AJN457" s="202"/>
      <c r="AJO457" s="202"/>
      <c r="AJP457" s="202"/>
      <c r="AJQ457" s="202"/>
      <c r="AJR457" s="202"/>
      <c r="AJS457" s="202"/>
      <c r="AJT457" s="202"/>
      <c r="AJU457" s="202"/>
      <c r="AJV457" s="202"/>
      <c r="AJW457" s="202"/>
      <c r="AJX457" s="202"/>
      <c r="AJY457" s="202"/>
      <c r="AJZ457" s="202"/>
      <c r="AKA457" s="202"/>
      <c r="AKB457" s="202"/>
      <c r="AKC457" s="202"/>
      <c r="AKD457" s="202"/>
      <c r="AKE457" s="202"/>
      <c r="AKF457" s="202"/>
      <c r="AKG457" s="202"/>
      <c r="AKH457" s="202"/>
      <c r="AKI457" s="202"/>
      <c r="AKJ457" s="202"/>
      <c r="AKK457" s="202"/>
      <c r="AKL457" s="202"/>
      <c r="AKM457" s="202"/>
      <c r="AKN457" s="202"/>
      <c r="AKO457" s="202"/>
      <c r="AKP457" s="202"/>
      <c r="AKQ457" s="202"/>
      <c r="AKR457" s="202"/>
      <c r="AKS457" s="202"/>
      <c r="AKT457" s="202"/>
      <c r="AKU457" s="202"/>
      <c r="AKV457" s="202"/>
      <c r="AKW457" s="202"/>
      <c r="AKX457" s="202"/>
      <c r="AKY457" s="202"/>
      <c r="AKZ457" s="202"/>
      <c r="ALA457" s="202"/>
      <c r="ALB457" s="202"/>
      <c r="ALC457" s="202"/>
      <c r="ALD457" s="202"/>
      <c r="ALE457" s="202"/>
      <c r="ALF457" s="202"/>
      <c r="ALG457" s="202"/>
      <c r="ALH457" s="202"/>
      <c r="ALI457" s="202"/>
      <c r="ALJ457" s="202"/>
      <c r="ALK457" s="202"/>
      <c r="ALL457" s="202"/>
      <c r="ALM457" s="202"/>
      <c r="ALN457" s="202"/>
      <c r="ALO457" s="202"/>
      <c r="ALP457" s="202"/>
      <c r="ALQ457" s="202"/>
      <c r="ALR457" s="202"/>
      <c r="ALS457" s="202"/>
      <c r="ALT457" s="202"/>
      <c r="ALU457" s="202"/>
      <c r="ALV457" s="202"/>
      <c r="ALW457" s="202"/>
      <c r="ALX457" s="202"/>
      <c r="ALY457" s="202"/>
      <c r="ALZ457" s="202"/>
      <c r="AMA457" s="202"/>
      <c r="AMB457" s="202"/>
      <c r="AMC457" s="202"/>
      <c r="AMD457" s="202"/>
      <c r="AME457" s="202"/>
      <c r="AMF457" s="202"/>
      <c r="AMG457" s="202"/>
      <c r="AMH457" s="202"/>
      <c r="AMI457" s="202"/>
      <c r="AMJ457" s="202"/>
      <c r="AMK457" s="202"/>
      <c r="AML457" s="202"/>
      <c r="AMM457" s="202"/>
      <c r="AMN457" s="202"/>
      <c r="AMO457" s="202"/>
      <c r="AMP457" s="202"/>
      <c r="AMQ457" s="202"/>
      <c r="AMR457" s="202"/>
      <c r="AMS457" s="202"/>
      <c r="AMT457" s="202"/>
      <c r="AMU457" s="202"/>
      <c r="AMV457" s="202"/>
      <c r="AMW457" s="202"/>
      <c r="AMX457" s="202"/>
      <c r="AMY457" s="202"/>
      <c r="AMZ457" s="202"/>
      <c r="ANA457" s="202"/>
      <c r="ANB457" s="202"/>
      <c r="ANC457" s="202"/>
      <c r="AND457" s="202"/>
      <c r="ANE457" s="202"/>
      <c r="ANF457" s="202"/>
      <c r="ANG457" s="202"/>
      <c r="ANH457" s="202"/>
      <c r="ANI457" s="202"/>
      <c r="ANJ457" s="202"/>
      <c r="ANK457" s="202"/>
      <c r="ANL457" s="202"/>
      <c r="ANM457" s="202"/>
      <c r="ANN457" s="202"/>
      <c r="ANO457" s="202"/>
      <c r="ANP457" s="202"/>
      <c r="ANQ457" s="202"/>
      <c r="ANR457" s="202"/>
      <c r="ANS457" s="202"/>
      <c r="ANT457" s="202"/>
      <c r="ANU457" s="202"/>
      <c r="ANV457" s="202"/>
      <c r="ANW457" s="202"/>
      <c r="ANX457" s="202"/>
      <c r="ANY457" s="202"/>
      <c r="ANZ457" s="202"/>
      <c r="AOA457" s="202"/>
      <c r="AOB457" s="202"/>
      <c r="AOC457" s="202"/>
      <c r="AOD457" s="202"/>
      <c r="AOE457" s="202"/>
      <c r="AOF457" s="202"/>
      <c r="AOG457" s="202"/>
      <c r="AOH457" s="202"/>
      <c r="AOI457" s="202"/>
      <c r="AOJ457" s="202"/>
      <c r="AOK457" s="202"/>
      <c r="AOL457" s="202"/>
      <c r="AOM457" s="202"/>
      <c r="AON457" s="202"/>
      <c r="AOO457" s="202"/>
      <c r="AOP457" s="202"/>
      <c r="AOQ457" s="202"/>
      <c r="AOR457" s="202"/>
      <c r="AOS457" s="202"/>
      <c r="AOT457" s="202"/>
      <c r="AOU457" s="202"/>
      <c r="AOV457" s="202"/>
      <c r="AOW457" s="202"/>
      <c r="AOX457" s="202"/>
      <c r="AOY457" s="202"/>
      <c r="AOZ457" s="202"/>
      <c r="APA457" s="202"/>
      <c r="APB457" s="202"/>
      <c r="APC457" s="202"/>
      <c r="APD457" s="202"/>
      <c r="APE457" s="202"/>
      <c r="APF457" s="202"/>
      <c r="APG457" s="202"/>
      <c r="APH457" s="202"/>
      <c r="API457" s="202"/>
      <c r="APJ457" s="202"/>
      <c r="APK457" s="202"/>
      <c r="APL457" s="202"/>
      <c r="APM457" s="202"/>
      <c r="APN457" s="202"/>
      <c r="APO457" s="202"/>
      <c r="APP457" s="202"/>
      <c r="APQ457" s="202"/>
      <c r="APR457" s="202"/>
      <c r="APS457" s="202"/>
      <c r="APT457" s="202"/>
      <c r="APU457" s="202"/>
      <c r="APV457" s="202"/>
      <c r="APW457" s="202"/>
      <c r="APX457" s="202"/>
      <c r="APY457" s="202"/>
      <c r="APZ457" s="202"/>
      <c r="AQA457" s="202"/>
      <c r="AQB457" s="202"/>
      <c r="AQC457" s="202"/>
      <c r="AQD457" s="202"/>
      <c r="AQE457" s="202"/>
      <c r="AQF457" s="202"/>
      <c r="AQG457" s="202"/>
      <c r="AQH457" s="202"/>
      <c r="AQI457" s="202"/>
      <c r="AQJ457" s="202"/>
      <c r="AQK457" s="202"/>
      <c r="AQL457" s="202"/>
      <c r="AQM457" s="202"/>
      <c r="AQN457" s="202"/>
      <c r="AQO457" s="202"/>
      <c r="AQP457" s="202"/>
      <c r="AQQ457" s="202"/>
      <c r="AQR457" s="202"/>
      <c r="AQS457" s="202"/>
      <c r="AQT457" s="202"/>
      <c r="AQU457" s="202"/>
      <c r="AQV457" s="202"/>
      <c r="AQW457" s="202"/>
      <c r="AQX457" s="202"/>
      <c r="AQY457" s="202"/>
      <c r="AQZ457" s="202"/>
      <c r="ARA457" s="202"/>
      <c r="ARB457" s="202"/>
      <c r="ARC457" s="202"/>
      <c r="ARD457" s="202"/>
      <c r="ARE457" s="202"/>
      <c r="ARF457" s="202"/>
      <c r="ARG457" s="202"/>
      <c r="ARH457" s="202"/>
      <c r="ARI457" s="202"/>
      <c r="ARJ457" s="202"/>
      <c r="ARK457" s="202"/>
      <c r="ARL457" s="202"/>
      <c r="ARM457" s="202"/>
      <c r="ARN457" s="202"/>
      <c r="ARO457" s="202"/>
      <c r="ARP457" s="202"/>
      <c r="ARQ457" s="202"/>
      <c r="ARR457" s="202"/>
      <c r="ARS457" s="202"/>
      <c r="ART457" s="202"/>
      <c r="ARU457" s="202"/>
      <c r="ARV457" s="202"/>
      <c r="ARW457" s="202"/>
      <c r="ARX457" s="202"/>
      <c r="ARY457" s="202"/>
      <c r="ARZ457" s="202"/>
      <c r="ASA457" s="202"/>
      <c r="ASB457" s="202"/>
      <c r="ASC457" s="202"/>
      <c r="ASD457" s="202"/>
      <c r="ASE457" s="202"/>
      <c r="ASF457" s="202"/>
      <c r="ASG457" s="202"/>
      <c r="ASH457" s="202"/>
      <c r="ASI457" s="202"/>
      <c r="ASJ457" s="202"/>
      <c r="ASK457" s="202"/>
      <c r="ASL457" s="202"/>
      <c r="ASM457" s="202"/>
      <c r="ASN457" s="202"/>
      <c r="ASO457" s="202"/>
      <c r="ASP457" s="202"/>
      <c r="ASQ457" s="202"/>
      <c r="ASR457" s="202"/>
      <c r="ASS457" s="202"/>
      <c r="AST457" s="202"/>
      <c r="ASU457" s="202"/>
      <c r="ASV457" s="202"/>
      <c r="ASW457" s="202"/>
      <c r="ASX457" s="202"/>
      <c r="ASY457" s="202"/>
      <c r="ASZ457" s="202"/>
      <c r="ATA457" s="202"/>
      <c r="ATB457" s="202"/>
      <c r="ATC457" s="202"/>
      <c r="ATD457" s="202"/>
      <c r="ATE457" s="202"/>
      <c r="ATF457" s="202"/>
      <c r="ATG457" s="202"/>
      <c r="ATH457" s="202"/>
      <c r="ATI457" s="202"/>
      <c r="ATJ457" s="202"/>
      <c r="ATK457" s="202"/>
      <c r="ATL457" s="202"/>
      <c r="ATM457" s="202"/>
      <c r="ATN457" s="202"/>
      <c r="ATO457" s="202"/>
      <c r="ATP457" s="202"/>
      <c r="ATQ457" s="202"/>
      <c r="ATR457" s="202"/>
      <c r="ATS457" s="202"/>
      <c r="ATT457" s="202"/>
      <c r="ATU457" s="202"/>
      <c r="ATV457" s="202"/>
      <c r="ATW457" s="202"/>
      <c r="ATX457" s="202"/>
      <c r="ATY457" s="202"/>
      <c r="ATZ457" s="202"/>
      <c r="AUA457" s="202"/>
      <c r="AUB457" s="202"/>
      <c r="AUC457" s="202"/>
      <c r="AUD457" s="202"/>
      <c r="AUE457" s="202"/>
      <c r="AUF457" s="202"/>
      <c r="AUG457" s="202"/>
      <c r="AUH457" s="202"/>
      <c r="AUI457" s="202"/>
      <c r="AUJ457" s="202"/>
      <c r="AUK457" s="202"/>
      <c r="AUL457" s="202"/>
      <c r="AUM457" s="202"/>
      <c r="AUN457" s="202"/>
      <c r="AUO457" s="202"/>
      <c r="AUP457" s="202"/>
      <c r="AUQ457" s="202"/>
      <c r="AUR457" s="202"/>
      <c r="AUS457" s="202"/>
      <c r="AUT457" s="202"/>
      <c r="AUU457" s="202"/>
      <c r="AUV457" s="202"/>
      <c r="AUW457" s="202"/>
      <c r="AUX457" s="202"/>
      <c r="AUY457" s="202"/>
      <c r="AUZ457" s="202"/>
      <c r="AVA457" s="202"/>
      <c r="AVB457" s="202"/>
      <c r="AVC457" s="202"/>
      <c r="AVD457" s="202"/>
      <c r="AVE457" s="202"/>
      <c r="AVF457" s="202"/>
      <c r="AVG457" s="202"/>
      <c r="AVH457" s="202"/>
      <c r="AVI457" s="202"/>
      <c r="AVJ457" s="202"/>
      <c r="AVK457" s="202"/>
      <c r="AVL457" s="202"/>
      <c r="AVM457" s="202"/>
      <c r="AVN457" s="202"/>
      <c r="AVO457" s="202"/>
      <c r="AVP457" s="202"/>
      <c r="AVQ457" s="202"/>
      <c r="AVR457" s="202"/>
      <c r="AVS457" s="202"/>
      <c r="AVT457" s="202"/>
      <c r="AVU457" s="202"/>
      <c r="AVV457" s="202"/>
      <c r="AVW457" s="202"/>
      <c r="AVX457" s="202"/>
      <c r="AVY457" s="202"/>
      <c r="AVZ457" s="202"/>
      <c r="AWA457" s="202"/>
      <c r="AWB457" s="202"/>
      <c r="AWC457" s="202"/>
      <c r="AWD457" s="202"/>
      <c r="AWE457" s="202"/>
      <c r="AWF457" s="202"/>
      <c r="AWG457" s="202"/>
      <c r="AWH457" s="202"/>
      <c r="AWI457" s="202"/>
      <c r="AWJ457" s="202"/>
      <c r="AWK457" s="202"/>
      <c r="AWL457" s="202"/>
      <c r="AWM457" s="202"/>
      <c r="AWN457" s="202"/>
      <c r="AWO457" s="202"/>
      <c r="AWP457" s="202"/>
      <c r="AWQ457" s="202"/>
      <c r="AWR457" s="202"/>
      <c r="AWS457" s="202"/>
      <c r="AWT457" s="202"/>
      <c r="AWU457" s="202"/>
      <c r="AWV457" s="202"/>
      <c r="AWW457" s="202"/>
      <c r="AWX457" s="202"/>
      <c r="AWY457" s="202"/>
      <c r="AWZ457" s="202"/>
      <c r="AXA457" s="202"/>
      <c r="AXB457" s="202"/>
      <c r="AXC457" s="202"/>
      <c r="AXD457" s="202"/>
      <c r="AXE457" s="202"/>
      <c r="AXF457" s="202"/>
      <c r="AXG457" s="202"/>
      <c r="AXH457" s="202"/>
      <c r="AXI457" s="202"/>
      <c r="AXJ457" s="202"/>
      <c r="AXK457" s="202"/>
      <c r="AXL457" s="202"/>
      <c r="AXM457" s="202"/>
      <c r="AXN457" s="202"/>
      <c r="AXO457" s="202"/>
      <c r="AXP457" s="202"/>
      <c r="AXQ457" s="202"/>
      <c r="AXR457" s="202"/>
      <c r="AXS457" s="202"/>
      <c r="AXT457" s="202"/>
      <c r="AXU457" s="202"/>
      <c r="AXV457" s="202"/>
      <c r="AXW457" s="202"/>
      <c r="AXX457" s="202"/>
      <c r="AXY457" s="202"/>
      <c r="AXZ457" s="202"/>
      <c r="AYA457" s="202"/>
      <c r="AYB457" s="202"/>
      <c r="AYC457" s="202"/>
      <c r="AYD457" s="202"/>
      <c r="AYE457" s="202"/>
      <c r="AYF457" s="202"/>
      <c r="AYG457" s="202"/>
      <c r="AYH457" s="202"/>
      <c r="AYI457" s="202"/>
      <c r="AYJ457" s="202"/>
      <c r="AYK457" s="202"/>
      <c r="AYL457" s="202"/>
      <c r="AYM457" s="202"/>
      <c r="AYN457" s="202"/>
      <c r="AYO457" s="202"/>
      <c r="AYP457" s="202"/>
      <c r="AYQ457" s="202"/>
      <c r="AYR457" s="202"/>
      <c r="AYS457" s="202"/>
      <c r="AYT457" s="202"/>
      <c r="AYU457" s="202"/>
      <c r="AYV457" s="202"/>
      <c r="AYW457" s="202"/>
      <c r="AYX457" s="202"/>
      <c r="AYY457" s="202"/>
      <c r="AYZ457" s="202"/>
      <c r="AZA457" s="202"/>
      <c r="AZB457" s="202"/>
      <c r="AZC457" s="202"/>
      <c r="AZD457" s="202"/>
      <c r="AZE457" s="202"/>
      <c r="AZF457" s="202"/>
      <c r="AZG457" s="202"/>
      <c r="AZH457" s="202"/>
      <c r="AZI457" s="202"/>
      <c r="AZJ457" s="202"/>
      <c r="AZK457" s="202"/>
      <c r="AZL457" s="202"/>
      <c r="AZM457" s="202"/>
      <c r="AZN457" s="202"/>
      <c r="AZO457" s="202"/>
      <c r="AZP457" s="202"/>
      <c r="AZQ457" s="202"/>
      <c r="AZR457" s="202"/>
      <c r="AZS457" s="202"/>
      <c r="AZT457" s="202"/>
      <c r="AZU457" s="202"/>
      <c r="AZV457" s="202"/>
      <c r="AZW457" s="202"/>
      <c r="AZX457" s="202"/>
      <c r="AZY457" s="202"/>
      <c r="AZZ457" s="202"/>
      <c r="BAA457" s="202"/>
      <c r="BAB457" s="202"/>
      <c r="BAC457" s="202"/>
      <c r="BAD457" s="202"/>
      <c r="BAE457" s="202"/>
      <c r="BAF457" s="202"/>
      <c r="BAG457" s="202"/>
      <c r="BAH457" s="202"/>
      <c r="BAI457" s="202"/>
      <c r="BAJ457" s="202"/>
      <c r="BAK457" s="202"/>
      <c r="BAL457" s="202"/>
      <c r="BAM457" s="202"/>
      <c r="BAN457" s="202"/>
      <c r="BAO457" s="202"/>
      <c r="BAP457" s="202"/>
      <c r="BAQ457" s="202"/>
      <c r="BAR457" s="202"/>
      <c r="BAS457" s="202"/>
      <c r="BAT457" s="202"/>
      <c r="BAU457" s="202"/>
      <c r="BAV457" s="202"/>
      <c r="BAW457" s="202"/>
      <c r="BAX457" s="202"/>
      <c r="BAY457" s="202"/>
      <c r="BAZ457" s="202"/>
      <c r="BBA457" s="202"/>
      <c r="BBB457" s="202"/>
      <c r="BBC457" s="202"/>
      <c r="BBD457" s="202"/>
      <c r="BBE457" s="202"/>
      <c r="BBF457" s="202"/>
      <c r="BBG457" s="202"/>
      <c r="BBH457" s="202"/>
      <c r="BBI457" s="202"/>
      <c r="BBJ457" s="202"/>
      <c r="BBK457" s="202"/>
      <c r="BBL457" s="202"/>
      <c r="BBM457" s="202"/>
      <c r="BBN457" s="202"/>
      <c r="BBO457" s="202"/>
      <c r="BBP457" s="202"/>
      <c r="BBQ457" s="202"/>
      <c r="BBR457" s="202"/>
      <c r="BBS457" s="202"/>
      <c r="BBT457" s="202"/>
      <c r="BBU457" s="202"/>
      <c r="BBV457" s="202"/>
      <c r="BBW457" s="202"/>
      <c r="BBX457" s="202"/>
      <c r="BBY457" s="202"/>
      <c r="BBZ457" s="202"/>
      <c r="BCA457" s="202"/>
      <c r="BCB457" s="202"/>
      <c r="BCC457" s="202"/>
      <c r="BCD457" s="202"/>
      <c r="BCE457" s="202"/>
      <c r="BCF457" s="202"/>
      <c r="BCG457" s="202"/>
      <c r="BCH457" s="202"/>
      <c r="BCI457" s="202"/>
      <c r="BCJ457" s="202"/>
      <c r="BCK457" s="202"/>
      <c r="BCL457" s="202"/>
      <c r="BCM457" s="202"/>
      <c r="BCN457" s="202"/>
      <c r="BCO457" s="202"/>
      <c r="BCP457" s="202"/>
      <c r="BCQ457" s="202"/>
      <c r="BCR457" s="202"/>
      <c r="BCS457" s="202"/>
      <c r="BCT457" s="202"/>
      <c r="BCU457" s="202"/>
      <c r="BCV457" s="202"/>
      <c r="BCW457" s="202"/>
      <c r="BCX457" s="202"/>
      <c r="BCY457" s="202"/>
      <c r="BCZ457" s="202"/>
      <c r="BDA457" s="202"/>
      <c r="BDB457" s="202"/>
      <c r="BDC457" s="202"/>
      <c r="BDD457" s="202"/>
      <c r="BDE457" s="202"/>
      <c r="BDF457" s="202"/>
      <c r="BDG457" s="202"/>
      <c r="BDH457" s="202"/>
      <c r="BDI457" s="202"/>
      <c r="BDJ457" s="202"/>
      <c r="BDK457" s="202"/>
      <c r="BDL457" s="202"/>
      <c r="BDM457" s="202"/>
      <c r="BDN457" s="202"/>
      <c r="BDO457" s="202"/>
      <c r="BDP457" s="202"/>
      <c r="BDQ457" s="202"/>
      <c r="BDR457" s="202"/>
      <c r="BDS457" s="202"/>
      <c r="BDT457" s="202"/>
      <c r="BDU457" s="202"/>
      <c r="BDV457" s="202"/>
      <c r="BDW457" s="202"/>
      <c r="BDX457" s="202"/>
      <c r="BDY457" s="202"/>
      <c r="BDZ457" s="202"/>
      <c r="BEA457" s="202"/>
      <c r="BEB457" s="202"/>
      <c r="BEC457" s="202"/>
      <c r="BED457" s="202"/>
      <c r="BEE457" s="202"/>
      <c r="BEF457" s="202"/>
      <c r="BEG457" s="202"/>
      <c r="BEH457" s="202"/>
      <c r="BEI457" s="202"/>
      <c r="BEJ457" s="202"/>
      <c r="BEK457" s="202"/>
    </row>
    <row r="458" spans="1:5061" s="142" customFormat="1" hidden="1" x14ac:dyDescent="0.25">
      <c r="A458" s="187"/>
      <c r="B458" s="174" t="s">
        <v>315</v>
      </c>
      <c r="C458" s="173" t="s">
        <v>908</v>
      </c>
      <c r="D458" s="174" t="s">
        <v>32</v>
      </c>
      <c r="E458" s="213">
        <v>1</v>
      </c>
      <c r="F458" s="193">
        <v>85.37</v>
      </c>
      <c r="G458" s="176">
        <f>Tabla1[[#This Row],[Precio U. Costo]]*1.05</f>
        <v>89.638500000000008</v>
      </c>
      <c r="H458" s="176">
        <f>Tabla1[[#This Row],[Precio U. Costo]]*1.08</f>
        <v>92.199600000000018</v>
      </c>
      <c r="I458" s="176">
        <f>Tabla1[[#This Row],[Precio U. Costo]]*1.1</f>
        <v>93.907000000000011</v>
      </c>
      <c r="J458" s="176">
        <f>Tabla1[[#This Row],[Precio U. Costo]]*1.15</f>
        <v>98.1755</v>
      </c>
      <c r="K458" s="176">
        <f>Tabla1[[#This Row],[Precio U. Costo]]*1.2</f>
        <v>102.444</v>
      </c>
      <c r="L458" s="176">
        <f>Tabla1[[#This Row],[Precio U. Costo]]*1.25</f>
        <v>106.71250000000001</v>
      </c>
      <c r="M458" s="177">
        <f>Tabla1[[#This Row],[Precio U. Costo]]*1.3</f>
        <v>110.98100000000001</v>
      </c>
      <c r="N458" s="177">
        <f>Tabla1[[#This Row],[Precio U. Costo]]*1.35</f>
        <v>115.24950000000001</v>
      </c>
      <c r="O458" s="177">
        <f>Tabla1[[#This Row],[Precio U. Costo]]*1.4</f>
        <v>119.518</v>
      </c>
      <c r="P458" s="176">
        <f>Tabla1[[#This Row],[Precio U. Costo]]*1.45</f>
        <v>123.7865</v>
      </c>
      <c r="Q458" s="176">
        <f>Tabla1[[#This Row],[Precio U. Costo]]*1.5</f>
        <v>128.05500000000001</v>
      </c>
      <c r="R458" s="178" t="e">
        <f>VLOOKUP(Tabla1[[#This Row],[Item]],Tabla13[],6,)</f>
        <v>#N/A</v>
      </c>
      <c r="S458" s="179" t="e">
        <f>Tabla1[[#This Row],[Cantidad en Existencia registradas]]-Tabla1[[#This Row],[Cantidad vendida
dd/mm/aaaa]]</f>
        <v>#N/A</v>
      </c>
      <c r="T458" s="186" t="e">
        <f>Tabla1[[#This Row],[Cantidad vendida
dd/mm/aaaa]]+#REF!</f>
        <v>#N/A</v>
      </c>
      <c r="U458" s="186" t="e">
        <f>Tabla1[[#This Row],[Existencia
dd/mm/aaaa2]]+#REF!</f>
        <v>#N/A</v>
      </c>
      <c r="V458" s="170"/>
      <c r="W458" s="170"/>
      <c r="X458" s="170"/>
      <c r="Y458" s="170"/>
      <c r="Z458" s="170"/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/>
      <c r="AL458" s="170"/>
      <c r="AM458" s="170"/>
      <c r="AN458" s="170"/>
      <c r="AO458" s="170"/>
      <c r="AP458" s="170"/>
      <c r="AQ458" s="170"/>
      <c r="AR458" s="170"/>
      <c r="AS458" s="170"/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0"/>
      <c r="BD458" s="170"/>
      <c r="BE458" s="170"/>
      <c r="BF458" s="170"/>
      <c r="BG458" s="170"/>
      <c r="BH458" s="170"/>
      <c r="BI458" s="170"/>
      <c r="BJ458" s="170"/>
      <c r="BK458" s="170"/>
      <c r="BL458" s="170"/>
      <c r="BM458" s="170"/>
      <c r="BN458" s="170"/>
      <c r="BO458" s="170"/>
      <c r="BP458" s="170"/>
      <c r="BQ458" s="170"/>
      <c r="BR458" s="170"/>
      <c r="BS458" s="170"/>
      <c r="BT458" s="170"/>
      <c r="BU458" s="170"/>
      <c r="BV458" s="170"/>
      <c r="BW458" s="170"/>
      <c r="BX458" s="170"/>
      <c r="BY458" s="170"/>
      <c r="BZ458" s="170"/>
      <c r="CA458" s="170"/>
      <c r="CB458" s="170"/>
      <c r="CC458" s="170"/>
      <c r="CD458" s="170"/>
      <c r="CE458" s="170"/>
      <c r="CF458" s="170"/>
      <c r="CG458" s="170"/>
      <c r="CH458" s="170"/>
      <c r="CI458" s="170"/>
      <c r="CJ458" s="170"/>
      <c r="CK458" s="170"/>
      <c r="CL458" s="170"/>
      <c r="CM458" s="170"/>
      <c r="CN458" s="170"/>
      <c r="CO458" s="170"/>
      <c r="CP458" s="170"/>
      <c r="CQ458" s="170"/>
      <c r="CR458" s="170"/>
      <c r="CS458" s="170"/>
      <c r="CT458" s="170"/>
      <c r="CU458" s="170"/>
      <c r="CV458" s="170"/>
      <c r="CW458" s="170"/>
      <c r="CX458" s="170"/>
      <c r="CY458" s="170"/>
      <c r="CZ458" s="170"/>
      <c r="DA458" s="170"/>
      <c r="DB458" s="170"/>
      <c r="DC458" s="170"/>
      <c r="DD458" s="170"/>
      <c r="DE458" s="170"/>
      <c r="DF458" s="170"/>
      <c r="DG458" s="170"/>
      <c r="DH458" s="170"/>
      <c r="DI458" s="170"/>
      <c r="DJ458" s="170"/>
      <c r="DK458" s="170"/>
      <c r="DL458" s="170"/>
      <c r="DM458" s="170"/>
      <c r="DN458" s="170"/>
      <c r="DO458" s="170"/>
      <c r="DP458" s="170"/>
      <c r="DQ458" s="170"/>
      <c r="DR458" s="170"/>
      <c r="DS458" s="170"/>
      <c r="DT458" s="170"/>
      <c r="DU458" s="170"/>
      <c r="DV458" s="170"/>
      <c r="DW458" s="170"/>
      <c r="DX458" s="170"/>
      <c r="DY458" s="170"/>
      <c r="DZ458" s="170"/>
      <c r="EA458" s="170"/>
      <c r="EB458" s="170"/>
      <c r="EC458" s="170"/>
      <c r="ED458" s="170"/>
      <c r="EE458" s="170"/>
      <c r="EF458" s="170"/>
      <c r="EG458" s="170"/>
      <c r="EH458" s="170"/>
      <c r="EI458" s="170"/>
      <c r="EJ458" s="170"/>
      <c r="EK458" s="170"/>
      <c r="EL458" s="170"/>
      <c r="EM458" s="170"/>
      <c r="EN458" s="170"/>
      <c r="EO458" s="170"/>
      <c r="EP458" s="170"/>
      <c r="EQ458" s="170"/>
      <c r="ER458" s="170"/>
      <c r="ES458" s="170"/>
      <c r="ET458" s="170"/>
      <c r="EU458" s="170"/>
      <c r="EV458" s="170"/>
      <c r="EW458" s="170"/>
      <c r="EX458" s="170"/>
      <c r="EY458" s="170"/>
      <c r="EZ458" s="170"/>
      <c r="FA458" s="170"/>
      <c r="FB458" s="170"/>
      <c r="FC458" s="170"/>
      <c r="FD458" s="170"/>
      <c r="FE458" s="170"/>
      <c r="FF458" s="170"/>
      <c r="FG458" s="170"/>
      <c r="FH458" s="170"/>
      <c r="FI458" s="170"/>
      <c r="FJ458" s="170"/>
      <c r="FK458" s="170"/>
      <c r="FL458" s="170"/>
      <c r="FM458" s="170"/>
      <c r="FN458" s="170"/>
      <c r="FO458" s="170"/>
      <c r="FP458" s="170"/>
      <c r="FQ458" s="170"/>
      <c r="FR458" s="170"/>
      <c r="FS458" s="170"/>
      <c r="FT458" s="170"/>
      <c r="FU458" s="170"/>
      <c r="FV458" s="170"/>
      <c r="FW458" s="170"/>
      <c r="FX458" s="170"/>
      <c r="FY458" s="170"/>
      <c r="FZ458" s="170"/>
      <c r="GA458" s="170"/>
      <c r="GB458" s="170"/>
      <c r="GC458" s="170"/>
      <c r="GD458" s="170"/>
      <c r="GE458" s="170"/>
      <c r="GF458" s="170"/>
      <c r="GG458" s="170"/>
      <c r="GH458" s="170"/>
      <c r="GI458" s="170"/>
      <c r="GJ458" s="170"/>
      <c r="GK458" s="170"/>
      <c r="GL458" s="170"/>
      <c r="GM458" s="170"/>
      <c r="GN458" s="170"/>
      <c r="GO458" s="170"/>
      <c r="GP458" s="170"/>
      <c r="GQ458" s="170"/>
      <c r="GR458" s="170"/>
      <c r="GS458" s="170"/>
      <c r="GT458" s="170"/>
      <c r="GU458" s="170"/>
      <c r="GV458" s="170"/>
      <c r="GW458" s="170"/>
      <c r="GX458" s="170"/>
      <c r="GY458" s="170"/>
      <c r="GZ458" s="170"/>
      <c r="HA458" s="170"/>
      <c r="HB458" s="170"/>
      <c r="HC458" s="170"/>
      <c r="HD458" s="170"/>
      <c r="HE458" s="170"/>
      <c r="HF458" s="170"/>
      <c r="HG458" s="170"/>
      <c r="HH458" s="170"/>
      <c r="HI458" s="170"/>
      <c r="HJ458" s="170"/>
      <c r="HK458" s="170"/>
      <c r="HL458" s="170"/>
      <c r="HM458" s="170"/>
      <c r="HN458" s="170"/>
      <c r="HO458" s="170"/>
      <c r="HP458" s="170"/>
      <c r="HQ458" s="170"/>
      <c r="HR458" s="170"/>
      <c r="HS458" s="170"/>
      <c r="HT458" s="170"/>
      <c r="HU458" s="170"/>
      <c r="HV458" s="170"/>
      <c r="HW458" s="170"/>
      <c r="HX458" s="170"/>
      <c r="HY458" s="170"/>
      <c r="HZ458" s="170"/>
      <c r="IA458" s="170"/>
      <c r="IB458" s="170"/>
      <c r="IC458" s="170"/>
      <c r="ID458" s="170"/>
      <c r="IE458" s="170"/>
      <c r="IF458" s="170"/>
      <c r="IG458" s="170"/>
      <c r="IH458" s="170"/>
      <c r="II458" s="170"/>
      <c r="IJ458" s="170"/>
      <c r="IK458" s="170"/>
      <c r="IL458" s="170"/>
      <c r="IM458" s="170"/>
      <c r="IN458" s="170"/>
      <c r="IO458" s="170"/>
      <c r="IP458" s="170"/>
      <c r="IQ458" s="170"/>
      <c r="IR458" s="170"/>
      <c r="IS458" s="170"/>
      <c r="IT458" s="170"/>
      <c r="IU458" s="170"/>
      <c r="IV458" s="170"/>
      <c r="IW458" s="170"/>
      <c r="IX458" s="170"/>
      <c r="IY458" s="170"/>
      <c r="IZ458" s="170"/>
      <c r="JA458" s="170"/>
      <c r="JB458" s="170"/>
      <c r="JC458" s="170"/>
      <c r="JD458" s="170"/>
      <c r="JE458" s="170"/>
      <c r="JF458" s="170"/>
      <c r="JG458" s="170"/>
      <c r="JH458" s="170"/>
      <c r="JI458" s="170"/>
      <c r="JJ458" s="170"/>
      <c r="JK458" s="170"/>
      <c r="JL458" s="170"/>
      <c r="JM458" s="170"/>
      <c r="JN458" s="170"/>
      <c r="JO458" s="170"/>
      <c r="JP458" s="170"/>
      <c r="JQ458" s="170"/>
      <c r="JR458" s="170"/>
      <c r="JS458" s="170"/>
      <c r="JT458" s="170"/>
      <c r="JU458" s="170"/>
      <c r="JV458" s="170"/>
      <c r="JW458" s="170"/>
      <c r="JX458" s="170"/>
      <c r="JY458" s="170"/>
      <c r="JZ458" s="170"/>
      <c r="KA458" s="170"/>
      <c r="KB458" s="170"/>
      <c r="KC458" s="170"/>
      <c r="KD458" s="170"/>
      <c r="KE458" s="170"/>
      <c r="KF458" s="170"/>
      <c r="KG458" s="170"/>
      <c r="KH458" s="170"/>
      <c r="KI458" s="170"/>
      <c r="KJ458" s="170"/>
      <c r="KK458" s="170"/>
      <c r="KL458" s="170"/>
      <c r="KM458" s="170"/>
      <c r="KN458" s="170"/>
      <c r="KO458" s="170"/>
      <c r="KP458" s="170"/>
      <c r="KQ458" s="170"/>
      <c r="KR458" s="170"/>
      <c r="KS458" s="170"/>
      <c r="KT458" s="170"/>
      <c r="KU458" s="170"/>
      <c r="KV458" s="170"/>
      <c r="KW458" s="170"/>
      <c r="KX458" s="170"/>
      <c r="KY458" s="170"/>
      <c r="KZ458" s="170"/>
      <c r="LA458" s="170"/>
      <c r="LB458" s="170"/>
      <c r="LC458" s="170"/>
      <c r="LD458" s="170"/>
      <c r="LE458" s="170"/>
      <c r="LF458" s="170"/>
      <c r="LG458" s="170"/>
      <c r="LH458" s="170"/>
      <c r="LI458" s="170"/>
      <c r="LJ458" s="170"/>
      <c r="LK458" s="170"/>
      <c r="LL458" s="170"/>
      <c r="LM458" s="170"/>
      <c r="LN458" s="170"/>
      <c r="LO458" s="170"/>
      <c r="LP458" s="170"/>
      <c r="LQ458" s="170"/>
      <c r="LR458" s="170"/>
      <c r="LS458" s="170"/>
      <c r="LT458" s="170"/>
      <c r="LU458" s="170"/>
      <c r="LV458" s="170"/>
      <c r="LW458" s="170"/>
      <c r="LX458" s="170"/>
      <c r="LY458" s="170"/>
      <c r="LZ458" s="170"/>
      <c r="MA458" s="170"/>
      <c r="MB458" s="170"/>
      <c r="MC458" s="170"/>
      <c r="MD458" s="170"/>
      <c r="ME458" s="170"/>
      <c r="MF458" s="170"/>
      <c r="MG458" s="170"/>
      <c r="MH458" s="170"/>
      <c r="MI458" s="170"/>
      <c r="MJ458" s="170"/>
      <c r="MK458" s="170"/>
      <c r="ML458" s="170"/>
      <c r="MM458" s="170"/>
      <c r="MN458" s="170"/>
      <c r="MO458" s="170"/>
      <c r="MP458" s="170"/>
      <c r="MQ458" s="170"/>
      <c r="MR458" s="170"/>
      <c r="MS458" s="170"/>
      <c r="MT458" s="170"/>
      <c r="MU458" s="170"/>
      <c r="MV458" s="170"/>
      <c r="MW458" s="170"/>
      <c r="MX458" s="170"/>
      <c r="MY458" s="170"/>
      <c r="MZ458" s="170"/>
      <c r="NA458" s="170"/>
      <c r="NB458" s="170"/>
      <c r="NC458" s="170"/>
      <c r="ND458" s="170"/>
      <c r="NE458" s="170"/>
      <c r="NF458" s="170"/>
      <c r="NG458" s="170"/>
      <c r="NH458" s="170"/>
      <c r="NI458" s="170"/>
      <c r="NJ458" s="170"/>
      <c r="NK458" s="170"/>
      <c r="NL458" s="170"/>
      <c r="NM458" s="170"/>
      <c r="NN458" s="170"/>
      <c r="NO458" s="170"/>
      <c r="NP458" s="170"/>
      <c r="NQ458" s="170"/>
      <c r="NR458" s="170"/>
      <c r="NS458" s="170"/>
      <c r="NT458" s="170"/>
      <c r="NU458" s="170"/>
      <c r="NV458" s="170"/>
      <c r="NW458" s="170"/>
      <c r="NX458" s="170"/>
      <c r="NY458" s="170"/>
      <c r="NZ458" s="170"/>
      <c r="OA458" s="170"/>
      <c r="OB458" s="170"/>
      <c r="OC458" s="170"/>
      <c r="OD458" s="170"/>
      <c r="OE458" s="170"/>
      <c r="OF458" s="170"/>
      <c r="OG458" s="170"/>
      <c r="OH458" s="170"/>
      <c r="OI458" s="170"/>
      <c r="OJ458" s="170"/>
      <c r="OK458" s="170"/>
      <c r="OL458" s="170"/>
      <c r="OM458" s="170"/>
      <c r="ON458" s="170"/>
      <c r="OO458" s="170"/>
      <c r="OP458" s="170"/>
      <c r="OQ458" s="170"/>
      <c r="OR458" s="170"/>
      <c r="OS458" s="170"/>
      <c r="OT458" s="170"/>
      <c r="OU458" s="170"/>
      <c r="OV458" s="170"/>
      <c r="OW458" s="170"/>
      <c r="OX458" s="170"/>
      <c r="OY458" s="170"/>
      <c r="OZ458" s="170"/>
      <c r="PA458" s="170"/>
      <c r="PB458" s="170"/>
      <c r="PC458" s="170"/>
      <c r="PD458" s="170"/>
      <c r="PE458" s="170"/>
      <c r="PF458" s="170"/>
      <c r="PG458" s="170"/>
      <c r="PH458" s="170"/>
      <c r="PI458" s="170"/>
      <c r="PJ458" s="170"/>
      <c r="PK458" s="170"/>
      <c r="PL458" s="170"/>
      <c r="PM458" s="170"/>
      <c r="PN458" s="170"/>
      <c r="PO458" s="170"/>
      <c r="PP458" s="170"/>
      <c r="PQ458" s="170"/>
      <c r="PR458" s="170"/>
      <c r="PS458" s="170"/>
      <c r="PT458" s="170"/>
      <c r="PU458" s="170"/>
      <c r="PV458" s="170"/>
      <c r="PW458" s="170"/>
      <c r="PX458" s="170"/>
      <c r="PY458" s="170"/>
      <c r="PZ458" s="170"/>
      <c r="QA458" s="170"/>
      <c r="QB458" s="170"/>
      <c r="QC458" s="170"/>
      <c r="QD458" s="170"/>
      <c r="QE458" s="170"/>
      <c r="QF458" s="170"/>
      <c r="QG458" s="170"/>
      <c r="QH458" s="170"/>
      <c r="QI458" s="170"/>
      <c r="QJ458" s="170"/>
      <c r="QK458" s="170"/>
      <c r="QL458" s="170"/>
      <c r="QM458" s="170"/>
      <c r="QN458" s="170"/>
      <c r="QO458" s="170"/>
      <c r="QP458" s="170"/>
      <c r="QQ458" s="170"/>
      <c r="QR458" s="170"/>
      <c r="QS458" s="170"/>
      <c r="QT458" s="170"/>
      <c r="QU458" s="170"/>
      <c r="QV458" s="170"/>
      <c r="QW458" s="170"/>
      <c r="QX458" s="170"/>
      <c r="QY458" s="170"/>
      <c r="QZ458" s="170"/>
      <c r="RA458" s="170"/>
      <c r="RB458" s="170"/>
      <c r="RC458" s="170"/>
      <c r="RD458" s="170"/>
      <c r="RE458" s="170"/>
      <c r="RF458" s="170"/>
      <c r="RG458" s="170"/>
      <c r="RH458" s="170"/>
      <c r="RI458" s="170"/>
      <c r="RJ458" s="170"/>
      <c r="RK458" s="170"/>
      <c r="RL458" s="170"/>
      <c r="RM458" s="170"/>
      <c r="RN458" s="170"/>
      <c r="RO458" s="170"/>
      <c r="RP458" s="170"/>
      <c r="RQ458" s="170"/>
      <c r="RR458" s="170"/>
      <c r="RS458" s="170"/>
      <c r="RT458" s="170"/>
      <c r="RU458" s="170"/>
      <c r="RV458" s="170"/>
      <c r="RW458" s="170"/>
      <c r="RX458" s="170"/>
      <c r="RY458" s="170"/>
      <c r="RZ458" s="170"/>
      <c r="SA458" s="170"/>
      <c r="SB458" s="170"/>
      <c r="SC458" s="170"/>
      <c r="SD458" s="170"/>
      <c r="SE458" s="170"/>
      <c r="SF458" s="170"/>
      <c r="SG458" s="170"/>
      <c r="SH458" s="170"/>
      <c r="SI458" s="170"/>
      <c r="SJ458" s="170"/>
      <c r="SK458" s="170"/>
      <c r="SL458" s="170"/>
      <c r="SM458" s="170"/>
      <c r="SN458" s="170"/>
      <c r="SO458" s="170"/>
      <c r="SP458" s="170"/>
      <c r="SQ458" s="170"/>
      <c r="SR458" s="170"/>
      <c r="SS458" s="170"/>
      <c r="ST458" s="170"/>
      <c r="SU458" s="170"/>
      <c r="SV458" s="170"/>
      <c r="SW458" s="170"/>
      <c r="SX458" s="170"/>
      <c r="SY458" s="170"/>
      <c r="SZ458" s="170"/>
      <c r="TA458" s="170"/>
      <c r="TB458" s="170"/>
      <c r="TC458" s="170"/>
      <c r="TD458" s="170"/>
      <c r="TE458" s="170"/>
      <c r="TF458" s="170"/>
      <c r="TG458" s="170"/>
      <c r="TH458" s="170"/>
      <c r="TI458" s="170"/>
      <c r="TJ458" s="170"/>
      <c r="TK458" s="170"/>
      <c r="TL458" s="170"/>
      <c r="TM458" s="170"/>
      <c r="TN458" s="170"/>
      <c r="TO458" s="170"/>
      <c r="TP458" s="170"/>
      <c r="TQ458" s="170"/>
      <c r="TR458" s="170"/>
      <c r="TS458" s="170"/>
      <c r="TT458" s="170"/>
      <c r="TU458" s="170"/>
      <c r="TV458" s="170"/>
      <c r="TW458" s="170"/>
      <c r="TX458" s="170"/>
      <c r="TY458" s="170"/>
      <c r="TZ458" s="170"/>
      <c r="UA458" s="170"/>
      <c r="UB458" s="170"/>
      <c r="UC458" s="170"/>
      <c r="UD458" s="170"/>
      <c r="UE458" s="170"/>
      <c r="UF458" s="170"/>
      <c r="UG458" s="170"/>
      <c r="UH458" s="170"/>
      <c r="UI458" s="170"/>
      <c r="UJ458" s="170"/>
      <c r="UK458" s="170"/>
      <c r="UL458" s="170"/>
      <c r="UM458" s="170"/>
      <c r="UN458" s="170"/>
      <c r="UO458" s="170"/>
      <c r="UP458" s="170"/>
      <c r="UQ458" s="170"/>
      <c r="UR458" s="170"/>
      <c r="US458" s="170"/>
      <c r="UT458" s="170"/>
      <c r="UU458" s="170"/>
      <c r="UV458" s="170"/>
      <c r="UW458" s="170"/>
      <c r="UX458" s="170"/>
      <c r="UY458" s="170"/>
      <c r="UZ458" s="170"/>
      <c r="VA458" s="170"/>
      <c r="VB458" s="170"/>
      <c r="VC458" s="170"/>
      <c r="VD458" s="170"/>
      <c r="VE458" s="170"/>
      <c r="VF458" s="170"/>
      <c r="VG458" s="170"/>
      <c r="VH458" s="170"/>
      <c r="VI458" s="170"/>
      <c r="VJ458" s="170"/>
      <c r="VK458" s="170"/>
      <c r="VL458" s="170"/>
      <c r="VM458" s="170"/>
      <c r="VN458" s="170"/>
      <c r="VO458" s="170"/>
      <c r="VP458" s="170"/>
      <c r="VQ458" s="170"/>
      <c r="VR458" s="170"/>
      <c r="VS458" s="170"/>
      <c r="VT458" s="170"/>
      <c r="VU458" s="170"/>
      <c r="VV458" s="170"/>
      <c r="VW458" s="170"/>
      <c r="VX458" s="170"/>
      <c r="VY458" s="170"/>
      <c r="VZ458" s="170"/>
      <c r="WA458" s="170"/>
      <c r="WB458" s="170"/>
      <c r="WC458" s="170"/>
      <c r="WD458" s="170"/>
      <c r="WE458" s="170"/>
      <c r="WF458" s="170"/>
      <c r="WG458" s="170"/>
      <c r="WH458" s="170"/>
      <c r="WI458" s="170"/>
      <c r="WJ458" s="170"/>
      <c r="WK458" s="170"/>
      <c r="WL458" s="170"/>
      <c r="WM458" s="170"/>
      <c r="WN458" s="170"/>
      <c r="WO458" s="170"/>
      <c r="WP458" s="170"/>
      <c r="WQ458" s="170"/>
      <c r="WR458" s="170"/>
      <c r="WS458" s="170"/>
      <c r="WT458" s="170"/>
      <c r="WU458" s="170"/>
      <c r="WV458" s="170"/>
      <c r="WW458" s="170"/>
      <c r="WX458" s="170"/>
      <c r="WY458" s="170"/>
      <c r="WZ458" s="170"/>
      <c r="XA458" s="170"/>
      <c r="XB458" s="170"/>
      <c r="XC458" s="170"/>
      <c r="XD458" s="170"/>
      <c r="XE458" s="170"/>
      <c r="XF458" s="170"/>
      <c r="XG458" s="170"/>
      <c r="XH458" s="170"/>
      <c r="XI458" s="170"/>
      <c r="XJ458" s="170"/>
      <c r="XK458" s="170"/>
      <c r="XL458" s="170"/>
      <c r="XM458" s="170"/>
      <c r="XN458" s="170"/>
      <c r="XO458" s="170"/>
      <c r="XP458" s="170"/>
      <c r="XQ458" s="170"/>
      <c r="XR458" s="170"/>
      <c r="XS458" s="170"/>
      <c r="XT458" s="170"/>
      <c r="XU458" s="170"/>
      <c r="XV458" s="170"/>
      <c r="XW458" s="170"/>
      <c r="XX458" s="170"/>
      <c r="XY458" s="170"/>
      <c r="XZ458" s="170"/>
      <c r="YA458" s="170"/>
      <c r="YB458" s="170"/>
      <c r="YC458" s="170"/>
      <c r="YD458" s="170"/>
      <c r="YE458" s="170"/>
      <c r="YF458" s="170"/>
      <c r="YG458" s="170"/>
      <c r="YH458" s="170"/>
      <c r="YI458" s="170"/>
      <c r="YJ458" s="170"/>
      <c r="YK458" s="170"/>
      <c r="YL458" s="170"/>
      <c r="YM458" s="170"/>
      <c r="YN458" s="170"/>
      <c r="YO458" s="170"/>
      <c r="YP458" s="170"/>
      <c r="YQ458" s="170"/>
      <c r="YR458" s="170"/>
      <c r="YS458" s="170"/>
      <c r="YT458" s="170"/>
      <c r="YU458" s="170"/>
      <c r="YV458" s="170"/>
      <c r="YW458" s="170"/>
      <c r="YX458" s="170"/>
      <c r="YY458" s="170"/>
      <c r="YZ458" s="170"/>
      <c r="ZA458" s="170"/>
      <c r="ZB458" s="170"/>
      <c r="ZC458" s="170"/>
      <c r="ZD458" s="170"/>
      <c r="ZE458" s="170"/>
      <c r="ZF458" s="170"/>
      <c r="ZG458" s="170"/>
      <c r="ZH458" s="170"/>
      <c r="ZI458" s="170"/>
      <c r="ZJ458" s="170"/>
      <c r="ZK458" s="170"/>
      <c r="ZL458" s="170"/>
      <c r="ZM458" s="170"/>
      <c r="ZN458" s="170"/>
      <c r="ZO458" s="170"/>
      <c r="ZP458" s="170"/>
      <c r="ZQ458" s="170"/>
      <c r="ZR458" s="170"/>
      <c r="ZS458" s="170"/>
      <c r="ZT458" s="170"/>
      <c r="ZU458" s="170"/>
      <c r="ZV458" s="170"/>
      <c r="ZW458" s="170"/>
      <c r="ZX458" s="170"/>
      <c r="ZY458" s="170"/>
      <c r="ZZ458" s="170"/>
      <c r="AAA458" s="170"/>
      <c r="AAB458" s="170"/>
      <c r="AAC458" s="170"/>
      <c r="AAD458" s="170"/>
      <c r="AAE458" s="170"/>
      <c r="AAF458" s="170"/>
      <c r="AAG458" s="170"/>
      <c r="AAH458" s="170"/>
      <c r="AAI458" s="170"/>
      <c r="AAJ458" s="170"/>
      <c r="AAK458" s="170"/>
      <c r="AAL458" s="170"/>
      <c r="AAM458" s="170"/>
      <c r="AAN458" s="170"/>
      <c r="AAO458" s="170"/>
      <c r="AAP458" s="170"/>
      <c r="AAQ458" s="170"/>
      <c r="AAR458" s="170"/>
      <c r="AAS458" s="170"/>
      <c r="AAT458" s="170"/>
      <c r="AAU458" s="170"/>
      <c r="AAV458" s="170"/>
      <c r="AAW458" s="170"/>
      <c r="AAX458" s="170"/>
      <c r="AAY458" s="170"/>
      <c r="AAZ458" s="170"/>
      <c r="ABA458" s="170"/>
      <c r="ABB458" s="170"/>
      <c r="ABC458" s="170"/>
      <c r="ABD458" s="170"/>
      <c r="ABE458" s="170"/>
      <c r="ABF458" s="170"/>
      <c r="ABG458" s="170"/>
      <c r="ABH458" s="170"/>
      <c r="ABI458" s="170"/>
      <c r="ABJ458" s="170"/>
      <c r="ABK458" s="170"/>
      <c r="ABL458" s="170"/>
      <c r="ABM458" s="170"/>
      <c r="ABN458" s="170"/>
      <c r="ABO458" s="170"/>
      <c r="ABP458" s="170"/>
      <c r="ABQ458" s="170"/>
      <c r="ABR458" s="170"/>
      <c r="ABS458" s="170"/>
      <c r="ABT458" s="170"/>
      <c r="ABU458" s="170"/>
      <c r="ABV458" s="170"/>
      <c r="ABW458" s="170"/>
      <c r="ABX458" s="170"/>
      <c r="ABY458" s="170"/>
      <c r="ABZ458" s="170"/>
      <c r="ACA458" s="170"/>
      <c r="ACB458" s="170"/>
      <c r="ACC458" s="170"/>
      <c r="ACD458" s="170"/>
      <c r="ACE458" s="170"/>
      <c r="ACF458" s="170"/>
      <c r="ACG458" s="170"/>
      <c r="ACH458" s="170"/>
      <c r="ACI458" s="170"/>
      <c r="ACJ458" s="170"/>
      <c r="ACK458" s="170"/>
      <c r="ACL458" s="170"/>
      <c r="ACM458" s="170"/>
      <c r="ACN458" s="170"/>
      <c r="ACO458" s="170"/>
      <c r="ACP458" s="170"/>
      <c r="ACQ458" s="170"/>
      <c r="ACR458" s="170"/>
      <c r="ACS458" s="170"/>
      <c r="ACT458" s="170"/>
      <c r="ACU458" s="170"/>
      <c r="ACV458" s="170"/>
      <c r="ACW458" s="170"/>
      <c r="ACX458" s="170"/>
      <c r="ACY458" s="170"/>
      <c r="ACZ458" s="170"/>
      <c r="ADA458" s="170"/>
      <c r="ADB458" s="170"/>
      <c r="ADC458" s="170"/>
      <c r="ADD458" s="170"/>
      <c r="ADE458" s="170"/>
      <c r="ADF458" s="170"/>
      <c r="ADG458" s="170"/>
      <c r="ADH458" s="170"/>
      <c r="ADI458" s="170"/>
      <c r="ADJ458" s="170"/>
      <c r="ADK458" s="170"/>
      <c r="ADL458" s="170"/>
      <c r="ADM458" s="170"/>
      <c r="ADN458" s="170"/>
      <c r="ADO458" s="170"/>
      <c r="ADP458" s="170"/>
      <c r="ADQ458" s="170"/>
      <c r="ADR458" s="170"/>
      <c r="ADS458" s="170"/>
      <c r="ADT458" s="170"/>
      <c r="ADU458" s="170"/>
      <c r="ADV458" s="170"/>
      <c r="ADW458" s="170"/>
      <c r="ADX458" s="170"/>
      <c r="ADY458" s="170"/>
      <c r="ADZ458" s="170"/>
      <c r="AEA458" s="170"/>
      <c r="AEB458" s="170"/>
      <c r="AEC458" s="170"/>
      <c r="AED458" s="170"/>
      <c r="AEE458" s="170"/>
      <c r="AEF458" s="170"/>
      <c r="AEG458" s="170"/>
      <c r="AEH458" s="170"/>
      <c r="AEI458" s="170"/>
      <c r="AEJ458" s="170"/>
      <c r="AEK458" s="170"/>
      <c r="AEL458" s="170"/>
      <c r="AEM458" s="170"/>
      <c r="AEN458" s="170"/>
      <c r="AEO458" s="170"/>
      <c r="AEP458" s="170"/>
      <c r="AEQ458" s="170"/>
      <c r="AER458" s="170"/>
      <c r="AES458" s="170"/>
      <c r="AET458" s="170"/>
      <c r="AEU458" s="170"/>
      <c r="AEV458" s="170"/>
      <c r="AEW458" s="170"/>
      <c r="AEX458" s="170"/>
      <c r="AEY458" s="170"/>
      <c r="AEZ458" s="170"/>
      <c r="AFA458" s="170"/>
      <c r="AFB458" s="170"/>
      <c r="AFC458" s="170"/>
      <c r="AFD458" s="170"/>
      <c r="AFE458" s="170"/>
      <c r="AFF458" s="170"/>
      <c r="AFG458" s="170"/>
      <c r="AFH458" s="170"/>
      <c r="AFI458" s="170"/>
      <c r="AFJ458" s="170"/>
      <c r="AFK458" s="170"/>
      <c r="AFL458" s="170"/>
      <c r="AFM458" s="170"/>
      <c r="AFN458" s="170"/>
      <c r="AFO458" s="170"/>
      <c r="AFP458" s="170"/>
      <c r="AFQ458" s="170"/>
      <c r="AFR458" s="170"/>
      <c r="AFS458" s="170"/>
      <c r="AFT458" s="170"/>
      <c r="AFU458" s="170"/>
      <c r="AFV458" s="170"/>
      <c r="AFW458" s="170"/>
      <c r="AFX458" s="170"/>
      <c r="AFY458" s="170"/>
      <c r="AFZ458" s="170"/>
      <c r="AGA458" s="170"/>
      <c r="AGB458" s="170"/>
      <c r="AGC458" s="170"/>
      <c r="AGD458" s="170"/>
      <c r="AGE458" s="170"/>
      <c r="AGF458" s="170"/>
      <c r="AGG458" s="170"/>
      <c r="AGH458" s="170"/>
      <c r="AGI458" s="170"/>
      <c r="AGJ458" s="170"/>
      <c r="AGK458" s="170"/>
      <c r="AGL458" s="170"/>
      <c r="AGM458" s="170"/>
      <c r="AGN458" s="170"/>
      <c r="AGO458" s="170"/>
      <c r="AGP458" s="170"/>
      <c r="AGQ458" s="170"/>
      <c r="AGR458" s="170"/>
      <c r="AGS458" s="170"/>
      <c r="AGT458" s="170"/>
      <c r="AGU458" s="170"/>
      <c r="AGV458" s="170"/>
      <c r="AGW458" s="170"/>
      <c r="AGX458" s="170"/>
      <c r="AGY458" s="170"/>
      <c r="AGZ458" s="170"/>
      <c r="AHA458" s="170"/>
      <c r="AHB458" s="170"/>
      <c r="AHC458" s="170"/>
      <c r="AHD458" s="170"/>
      <c r="AHE458" s="170"/>
      <c r="AHF458" s="170"/>
      <c r="AHG458" s="170"/>
      <c r="AHH458" s="170"/>
      <c r="AHI458" s="170"/>
      <c r="AHJ458" s="170"/>
      <c r="AHK458" s="170"/>
      <c r="AHL458" s="170"/>
      <c r="AHM458" s="170"/>
      <c r="AHN458" s="170"/>
      <c r="AHO458" s="170"/>
      <c r="AHP458" s="170"/>
      <c r="AHQ458" s="170"/>
      <c r="AHR458" s="170"/>
      <c r="AHS458" s="170"/>
      <c r="AHT458" s="170"/>
      <c r="AHU458" s="170"/>
      <c r="AHV458" s="170"/>
      <c r="AHW458" s="170"/>
      <c r="AHX458" s="170"/>
      <c r="AHY458" s="170"/>
      <c r="AHZ458" s="170"/>
      <c r="AIA458" s="170"/>
      <c r="AIB458" s="170"/>
      <c r="AIC458" s="170"/>
      <c r="AID458" s="170"/>
      <c r="AIE458" s="170"/>
      <c r="AIF458" s="170"/>
      <c r="AIG458" s="170"/>
      <c r="AIH458" s="170"/>
      <c r="AII458" s="170"/>
      <c r="AIJ458" s="170"/>
      <c r="AIK458" s="170"/>
      <c r="AIL458" s="170"/>
      <c r="AIM458" s="170"/>
      <c r="AIN458" s="170"/>
      <c r="AIO458" s="170"/>
      <c r="AIP458" s="170"/>
      <c r="AIQ458" s="170"/>
      <c r="AIR458" s="170"/>
      <c r="AIS458" s="170"/>
      <c r="AIT458" s="170"/>
      <c r="AIU458" s="170"/>
      <c r="AIV458" s="170"/>
      <c r="AIW458" s="170"/>
      <c r="AIX458" s="170"/>
      <c r="AIY458" s="170"/>
      <c r="AIZ458" s="170"/>
      <c r="AJA458" s="170"/>
      <c r="AJB458" s="170"/>
      <c r="AJC458" s="170"/>
      <c r="AJD458" s="170"/>
      <c r="AJE458" s="170"/>
      <c r="AJF458" s="170"/>
      <c r="AJG458" s="170"/>
      <c r="AJH458" s="170"/>
      <c r="AJI458" s="170"/>
      <c r="AJJ458" s="170"/>
      <c r="AJK458" s="170"/>
      <c r="AJL458" s="170"/>
      <c r="AJM458" s="170"/>
      <c r="AJN458" s="170"/>
      <c r="AJO458" s="170"/>
      <c r="AJP458" s="170"/>
      <c r="AJQ458" s="170"/>
      <c r="AJR458" s="170"/>
      <c r="AJS458" s="170"/>
      <c r="AJT458" s="170"/>
      <c r="AJU458" s="170"/>
      <c r="AJV458" s="170"/>
      <c r="AJW458" s="170"/>
      <c r="AJX458" s="170"/>
      <c r="AJY458" s="170"/>
      <c r="AJZ458" s="170"/>
      <c r="AKA458" s="170"/>
      <c r="AKB458" s="170"/>
      <c r="AKC458" s="170"/>
      <c r="AKD458" s="170"/>
      <c r="AKE458" s="170"/>
      <c r="AKF458" s="170"/>
      <c r="AKG458" s="170"/>
      <c r="AKH458" s="170"/>
      <c r="AKI458" s="170"/>
      <c r="AKJ458" s="170"/>
      <c r="AKK458" s="170"/>
      <c r="AKL458" s="170"/>
      <c r="AKM458" s="170"/>
      <c r="AKN458" s="170"/>
      <c r="AKO458" s="170"/>
      <c r="AKP458" s="170"/>
      <c r="AKQ458" s="170"/>
      <c r="AKR458" s="170"/>
      <c r="AKS458" s="170"/>
      <c r="AKT458" s="170"/>
      <c r="AKU458" s="170"/>
      <c r="AKV458" s="170"/>
      <c r="AKW458" s="170"/>
      <c r="AKX458" s="170"/>
      <c r="AKY458" s="170"/>
      <c r="AKZ458" s="170"/>
      <c r="ALA458" s="170"/>
      <c r="ALB458" s="170"/>
      <c r="ALC458" s="170"/>
      <c r="ALD458" s="170"/>
      <c r="ALE458" s="170"/>
      <c r="ALF458" s="170"/>
      <c r="ALG458" s="170"/>
      <c r="ALH458" s="170"/>
      <c r="ALI458" s="170"/>
      <c r="ALJ458" s="170"/>
      <c r="ALK458" s="170"/>
      <c r="ALL458" s="170"/>
      <c r="ALM458" s="170"/>
      <c r="ALN458" s="170"/>
      <c r="ALO458" s="170"/>
      <c r="ALP458" s="170"/>
      <c r="ALQ458" s="170"/>
      <c r="ALR458" s="170"/>
      <c r="ALS458" s="170"/>
      <c r="ALT458" s="170"/>
      <c r="ALU458" s="170"/>
      <c r="ALV458" s="170"/>
      <c r="ALW458" s="170"/>
      <c r="ALX458" s="170"/>
      <c r="ALY458" s="170"/>
      <c r="ALZ458" s="170"/>
      <c r="AMA458" s="170"/>
      <c r="AMB458" s="170"/>
      <c r="AMC458" s="170"/>
      <c r="AMD458" s="170"/>
      <c r="AME458" s="170"/>
      <c r="AMF458" s="170"/>
      <c r="AMG458" s="170"/>
      <c r="AMH458" s="170"/>
      <c r="AMI458" s="170"/>
      <c r="AMJ458" s="170"/>
      <c r="AMK458" s="170"/>
      <c r="AML458" s="170"/>
      <c r="AMM458" s="170"/>
      <c r="AMN458" s="170"/>
      <c r="AMO458" s="170"/>
      <c r="AMP458" s="170"/>
      <c r="AMQ458" s="170"/>
      <c r="AMR458" s="170"/>
      <c r="AMS458" s="170"/>
      <c r="AMT458" s="170"/>
      <c r="AMU458" s="170"/>
      <c r="AMV458" s="170"/>
      <c r="AMW458" s="170"/>
      <c r="AMX458" s="170"/>
      <c r="AMY458" s="170"/>
      <c r="AMZ458" s="170"/>
      <c r="ANA458" s="170"/>
      <c r="ANB458" s="170"/>
      <c r="ANC458" s="170"/>
      <c r="AND458" s="170"/>
      <c r="ANE458" s="170"/>
      <c r="ANF458" s="170"/>
      <c r="ANG458" s="170"/>
      <c r="ANH458" s="170"/>
      <c r="ANI458" s="170"/>
      <c r="ANJ458" s="170"/>
      <c r="ANK458" s="170"/>
      <c r="ANL458" s="170"/>
      <c r="ANM458" s="170"/>
      <c r="ANN458" s="170"/>
      <c r="ANO458" s="170"/>
      <c r="ANP458" s="170"/>
      <c r="ANQ458" s="170"/>
      <c r="ANR458" s="170"/>
      <c r="ANS458" s="170"/>
      <c r="ANT458" s="170"/>
      <c r="ANU458" s="170"/>
      <c r="ANV458" s="170"/>
      <c r="ANW458" s="170"/>
      <c r="ANX458" s="170"/>
      <c r="ANY458" s="170"/>
      <c r="ANZ458" s="170"/>
      <c r="AOA458" s="170"/>
      <c r="AOB458" s="170"/>
      <c r="AOC458" s="170"/>
      <c r="AOD458" s="170"/>
      <c r="AOE458" s="170"/>
      <c r="AOF458" s="170"/>
      <c r="AOG458" s="170"/>
      <c r="AOH458" s="170"/>
      <c r="AOI458" s="170"/>
      <c r="AOJ458" s="170"/>
      <c r="AOK458" s="170"/>
      <c r="AOL458" s="170"/>
      <c r="AOM458" s="170"/>
      <c r="AON458" s="170"/>
      <c r="AOO458" s="170"/>
      <c r="AOP458" s="170"/>
      <c r="AOQ458" s="170"/>
      <c r="AOR458" s="170"/>
      <c r="AOS458" s="170"/>
      <c r="AOT458" s="170"/>
      <c r="AOU458" s="170"/>
      <c r="AOV458" s="170"/>
      <c r="AOW458" s="170"/>
      <c r="AOX458" s="170"/>
      <c r="AOY458" s="170"/>
      <c r="AOZ458" s="170"/>
      <c r="APA458" s="170"/>
      <c r="APB458" s="170"/>
      <c r="APC458" s="170"/>
      <c r="APD458" s="170"/>
      <c r="APE458" s="170"/>
      <c r="APF458" s="170"/>
      <c r="APG458" s="170"/>
      <c r="APH458" s="170"/>
      <c r="API458" s="170"/>
      <c r="APJ458" s="170"/>
      <c r="APK458" s="170"/>
      <c r="APL458" s="170"/>
      <c r="APM458" s="170"/>
      <c r="APN458" s="170"/>
      <c r="APO458" s="170"/>
      <c r="APP458" s="170"/>
      <c r="APQ458" s="170"/>
      <c r="APR458" s="170"/>
      <c r="APS458" s="170"/>
      <c r="APT458" s="170"/>
      <c r="APU458" s="170"/>
      <c r="APV458" s="170"/>
      <c r="APW458" s="170"/>
      <c r="APX458" s="170"/>
      <c r="APY458" s="170"/>
      <c r="APZ458" s="170"/>
      <c r="AQA458" s="170"/>
      <c r="AQB458" s="170"/>
      <c r="AQC458" s="170"/>
      <c r="AQD458" s="170"/>
      <c r="AQE458" s="170"/>
      <c r="AQF458" s="170"/>
      <c r="AQG458" s="170"/>
      <c r="AQH458" s="170"/>
      <c r="AQI458" s="170"/>
      <c r="AQJ458" s="170"/>
      <c r="AQK458" s="170"/>
      <c r="AQL458" s="170"/>
      <c r="AQM458" s="170"/>
      <c r="AQN458" s="170"/>
      <c r="AQO458" s="170"/>
      <c r="AQP458" s="170"/>
      <c r="AQQ458" s="170"/>
      <c r="AQR458" s="170"/>
      <c r="AQS458" s="170"/>
      <c r="AQT458" s="170"/>
      <c r="AQU458" s="170"/>
      <c r="AQV458" s="170"/>
      <c r="AQW458" s="170"/>
      <c r="AQX458" s="170"/>
      <c r="AQY458" s="170"/>
      <c r="AQZ458" s="170"/>
      <c r="ARA458" s="170"/>
      <c r="ARB458" s="170"/>
      <c r="ARC458" s="170"/>
      <c r="ARD458" s="170"/>
      <c r="ARE458" s="170"/>
      <c r="ARF458" s="170"/>
      <c r="ARG458" s="170"/>
      <c r="ARH458" s="170"/>
      <c r="ARI458" s="170"/>
      <c r="ARJ458" s="170"/>
      <c r="ARK458" s="170"/>
      <c r="ARL458" s="170"/>
      <c r="ARM458" s="170"/>
      <c r="ARN458" s="170"/>
      <c r="ARO458" s="170"/>
      <c r="ARP458" s="170"/>
      <c r="ARQ458" s="170"/>
      <c r="ARR458" s="170"/>
      <c r="ARS458" s="170"/>
      <c r="ART458" s="170"/>
      <c r="ARU458" s="170"/>
      <c r="ARV458" s="170"/>
      <c r="ARW458" s="170"/>
      <c r="ARX458" s="170"/>
      <c r="ARY458" s="170"/>
      <c r="ARZ458" s="170"/>
      <c r="ASA458" s="170"/>
      <c r="ASB458" s="170"/>
      <c r="ASC458" s="170"/>
      <c r="ASD458" s="170"/>
      <c r="ASE458" s="170"/>
      <c r="ASF458" s="170"/>
      <c r="ASG458" s="170"/>
      <c r="ASH458" s="170"/>
      <c r="ASI458" s="170"/>
      <c r="ASJ458" s="170"/>
      <c r="ASK458" s="170"/>
      <c r="ASL458" s="170"/>
      <c r="ASM458" s="170"/>
      <c r="ASN458" s="170"/>
      <c r="ASO458" s="170"/>
      <c r="ASP458" s="170"/>
      <c r="ASQ458" s="170"/>
      <c r="ASR458" s="170"/>
      <c r="ASS458" s="170"/>
      <c r="AST458" s="170"/>
      <c r="ASU458" s="170"/>
      <c r="ASV458" s="170"/>
      <c r="ASW458" s="170"/>
      <c r="ASX458" s="170"/>
      <c r="ASY458" s="170"/>
      <c r="ASZ458" s="170"/>
      <c r="ATA458" s="170"/>
      <c r="ATB458" s="170"/>
      <c r="ATC458" s="170"/>
      <c r="ATD458" s="170"/>
      <c r="ATE458" s="170"/>
      <c r="ATF458" s="170"/>
      <c r="ATG458" s="170"/>
      <c r="ATH458" s="170"/>
      <c r="ATI458" s="170"/>
      <c r="ATJ458" s="170"/>
      <c r="ATK458" s="170"/>
      <c r="ATL458" s="170"/>
      <c r="ATM458" s="170"/>
      <c r="ATN458" s="170"/>
      <c r="ATO458" s="170"/>
      <c r="ATP458" s="170"/>
      <c r="ATQ458" s="170"/>
      <c r="ATR458" s="170"/>
      <c r="ATS458" s="170"/>
      <c r="ATT458" s="170"/>
      <c r="ATU458" s="170"/>
      <c r="ATV458" s="170"/>
      <c r="ATW458" s="170"/>
      <c r="ATX458" s="170"/>
      <c r="ATY458" s="170"/>
      <c r="ATZ458" s="170"/>
      <c r="AUA458" s="170"/>
      <c r="AUB458" s="170"/>
      <c r="AUC458" s="170"/>
      <c r="AUD458" s="170"/>
      <c r="AUE458" s="170"/>
      <c r="AUF458" s="170"/>
      <c r="AUG458" s="170"/>
      <c r="AUH458" s="170"/>
      <c r="AUI458" s="170"/>
      <c r="AUJ458" s="170"/>
      <c r="AUK458" s="170"/>
      <c r="AUL458" s="170"/>
      <c r="AUM458" s="170"/>
      <c r="AUN458" s="170"/>
      <c r="AUO458" s="170"/>
      <c r="AUP458" s="170"/>
      <c r="AUQ458" s="170"/>
      <c r="AUR458" s="170"/>
      <c r="AUS458" s="170"/>
      <c r="AUT458" s="170"/>
      <c r="AUU458" s="170"/>
      <c r="AUV458" s="170"/>
      <c r="AUW458" s="170"/>
      <c r="AUX458" s="170"/>
      <c r="AUY458" s="170"/>
      <c r="AUZ458" s="170"/>
      <c r="AVA458" s="170"/>
      <c r="AVB458" s="170"/>
      <c r="AVC458" s="170"/>
      <c r="AVD458" s="170"/>
      <c r="AVE458" s="170"/>
      <c r="AVF458" s="170"/>
      <c r="AVG458" s="170"/>
      <c r="AVH458" s="170"/>
      <c r="AVI458" s="170"/>
      <c r="AVJ458" s="170"/>
      <c r="AVK458" s="170"/>
      <c r="AVL458" s="170"/>
      <c r="AVM458" s="170"/>
      <c r="AVN458" s="170"/>
      <c r="AVO458" s="170"/>
      <c r="AVP458" s="170"/>
      <c r="AVQ458" s="170"/>
      <c r="AVR458" s="170"/>
      <c r="AVS458" s="170"/>
      <c r="AVT458" s="170"/>
      <c r="AVU458" s="170"/>
      <c r="AVV458" s="170"/>
      <c r="AVW458" s="170"/>
      <c r="AVX458" s="170"/>
      <c r="AVY458" s="170"/>
      <c r="AVZ458" s="170"/>
      <c r="AWA458" s="170"/>
      <c r="AWB458" s="170"/>
      <c r="AWC458" s="170"/>
      <c r="AWD458" s="170"/>
      <c r="AWE458" s="170"/>
      <c r="AWF458" s="170"/>
      <c r="AWG458" s="170"/>
      <c r="AWH458" s="170"/>
      <c r="AWI458" s="170"/>
      <c r="AWJ458" s="170"/>
      <c r="AWK458" s="170"/>
      <c r="AWL458" s="170"/>
      <c r="AWM458" s="170"/>
      <c r="AWN458" s="170"/>
      <c r="AWO458" s="170"/>
      <c r="AWP458" s="170"/>
      <c r="AWQ458" s="170"/>
      <c r="AWR458" s="170"/>
      <c r="AWS458" s="170"/>
      <c r="AWT458" s="170"/>
      <c r="AWU458" s="170"/>
      <c r="AWV458" s="170"/>
      <c r="AWW458" s="170"/>
      <c r="AWX458" s="170"/>
      <c r="AWY458" s="170"/>
      <c r="AWZ458" s="170"/>
      <c r="AXA458" s="170"/>
      <c r="AXB458" s="170"/>
      <c r="AXC458" s="170"/>
      <c r="AXD458" s="170"/>
      <c r="AXE458" s="170"/>
      <c r="AXF458" s="170"/>
      <c r="AXG458" s="170"/>
      <c r="AXH458" s="170"/>
      <c r="AXI458" s="170"/>
      <c r="AXJ458" s="170"/>
      <c r="AXK458" s="170"/>
      <c r="AXL458" s="170"/>
      <c r="AXM458" s="170"/>
      <c r="AXN458" s="170"/>
      <c r="AXO458" s="170"/>
      <c r="AXP458" s="170"/>
      <c r="AXQ458" s="170"/>
      <c r="AXR458" s="170"/>
      <c r="AXS458" s="170"/>
      <c r="AXT458" s="170"/>
      <c r="AXU458" s="170"/>
      <c r="AXV458" s="170"/>
      <c r="AXW458" s="170"/>
      <c r="AXX458" s="170"/>
      <c r="AXY458" s="170"/>
      <c r="AXZ458" s="170"/>
      <c r="AYA458" s="170"/>
      <c r="AYB458" s="170"/>
      <c r="AYC458" s="170"/>
      <c r="AYD458" s="170"/>
      <c r="AYE458" s="170"/>
      <c r="AYF458" s="170"/>
      <c r="AYG458" s="170"/>
      <c r="AYH458" s="170"/>
      <c r="AYI458" s="170"/>
      <c r="AYJ458" s="170"/>
      <c r="AYK458" s="170"/>
      <c r="AYL458" s="170"/>
      <c r="AYM458" s="170"/>
      <c r="AYN458" s="170"/>
      <c r="AYO458" s="170"/>
      <c r="AYP458" s="170"/>
      <c r="AYQ458" s="170"/>
      <c r="AYR458" s="170"/>
      <c r="AYS458" s="170"/>
      <c r="AYT458" s="170"/>
      <c r="AYU458" s="170"/>
      <c r="AYV458" s="170"/>
      <c r="AYW458" s="170"/>
      <c r="AYX458" s="170"/>
      <c r="AYY458" s="170"/>
      <c r="AYZ458" s="170"/>
      <c r="AZA458" s="170"/>
      <c r="AZB458" s="170"/>
      <c r="AZC458" s="170"/>
      <c r="AZD458" s="170"/>
      <c r="AZE458" s="170"/>
      <c r="AZF458" s="170"/>
      <c r="AZG458" s="170"/>
      <c r="AZH458" s="170"/>
      <c r="AZI458" s="170"/>
      <c r="AZJ458" s="170"/>
      <c r="AZK458" s="170"/>
      <c r="AZL458" s="170"/>
      <c r="AZM458" s="170"/>
      <c r="AZN458" s="170"/>
      <c r="AZO458" s="170"/>
      <c r="AZP458" s="170"/>
      <c r="AZQ458" s="170"/>
      <c r="AZR458" s="170"/>
      <c r="AZS458" s="170"/>
      <c r="AZT458" s="170"/>
      <c r="AZU458" s="170"/>
      <c r="AZV458" s="170"/>
      <c r="AZW458" s="170"/>
      <c r="AZX458" s="170"/>
      <c r="AZY458" s="170"/>
      <c r="AZZ458" s="170"/>
      <c r="BAA458" s="170"/>
      <c r="BAB458" s="170"/>
      <c r="BAC458" s="170"/>
      <c r="BAD458" s="170"/>
      <c r="BAE458" s="170"/>
      <c r="BAF458" s="170"/>
      <c r="BAG458" s="170"/>
      <c r="BAH458" s="170"/>
      <c r="BAI458" s="170"/>
      <c r="BAJ458" s="170"/>
      <c r="BAK458" s="170"/>
      <c r="BAL458" s="170"/>
      <c r="BAM458" s="170"/>
      <c r="BAN458" s="170"/>
      <c r="BAO458" s="170"/>
      <c r="BAP458" s="170"/>
      <c r="BAQ458" s="170"/>
      <c r="BAR458" s="170"/>
      <c r="BAS458" s="170"/>
      <c r="BAT458" s="170"/>
      <c r="BAU458" s="170"/>
      <c r="BAV458" s="170"/>
      <c r="BAW458" s="170"/>
      <c r="BAX458" s="170"/>
      <c r="BAY458" s="170"/>
      <c r="BAZ458" s="170"/>
      <c r="BBA458" s="170"/>
      <c r="BBB458" s="170"/>
      <c r="BBC458" s="170"/>
      <c r="BBD458" s="170"/>
      <c r="BBE458" s="170"/>
      <c r="BBF458" s="170"/>
      <c r="BBG458" s="170"/>
      <c r="BBH458" s="170"/>
      <c r="BBI458" s="170"/>
      <c r="BBJ458" s="170"/>
      <c r="BBK458" s="170"/>
      <c r="BBL458" s="170"/>
      <c r="BBM458" s="170"/>
      <c r="BBN458" s="170"/>
      <c r="BBO458" s="170"/>
      <c r="BBP458" s="170"/>
      <c r="BBQ458" s="170"/>
      <c r="BBR458" s="170"/>
      <c r="BBS458" s="170"/>
      <c r="BBT458" s="170"/>
      <c r="BBU458" s="170"/>
      <c r="BBV458" s="170"/>
      <c r="BBW458" s="170"/>
      <c r="BBX458" s="170"/>
      <c r="BBY458" s="170"/>
      <c r="BBZ458" s="170"/>
      <c r="BCA458" s="170"/>
      <c r="BCB458" s="170"/>
      <c r="BCC458" s="170"/>
      <c r="BCD458" s="170"/>
      <c r="BCE458" s="170"/>
      <c r="BCF458" s="170"/>
      <c r="BCG458" s="170"/>
      <c r="BCH458" s="170"/>
      <c r="BCI458" s="170"/>
      <c r="BCJ458" s="170"/>
      <c r="BCK458" s="170"/>
      <c r="BCL458" s="170"/>
      <c r="BCM458" s="170"/>
      <c r="BCN458" s="170"/>
      <c r="BCO458" s="170"/>
      <c r="BCP458" s="170"/>
      <c r="BCQ458" s="170"/>
      <c r="BCR458" s="170"/>
      <c r="BCS458" s="170"/>
      <c r="BCT458" s="170"/>
      <c r="BCU458" s="170"/>
      <c r="BCV458" s="170"/>
      <c r="BCW458" s="170"/>
      <c r="BCX458" s="170"/>
      <c r="BCY458" s="170"/>
      <c r="BCZ458" s="170"/>
      <c r="BDA458" s="170"/>
      <c r="BDB458" s="170"/>
      <c r="BDC458" s="170"/>
      <c r="BDD458" s="170"/>
      <c r="BDE458" s="170"/>
      <c r="BDF458" s="170"/>
      <c r="BDG458" s="170"/>
      <c r="BDH458" s="170"/>
      <c r="BDI458" s="170"/>
      <c r="BDJ458" s="170"/>
      <c r="BDK458" s="170"/>
      <c r="BDL458" s="170"/>
      <c r="BDM458" s="170"/>
      <c r="BDN458" s="170"/>
      <c r="BDO458" s="170"/>
      <c r="BDP458" s="170"/>
      <c r="BDQ458" s="170"/>
      <c r="BDR458" s="170"/>
      <c r="BDS458" s="170"/>
      <c r="BDT458" s="170"/>
      <c r="BDU458" s="170"/>
      <c r="BDV458" s="170"/>
      <c r="BDW458" s="170"/>
      <c r="BDX458" s="170"/>
      <c r="BDY458" s="170"/>
      <c r="BDZ458" s="170"/>
      <c r="BEA458" s="170"/>
      <c r="BEB458" s="170"/>
      <c r="BEC458" s="170"/>
      <c r="BED458" s="170"/>
      <c r="BEE458" s="170"/>
      <c r="BEF458" s="170"/>
      <c r="BEG458" s="170"/>
      <c r="BEH458" s="170"/>
      <c r="BEI458" s="170"/>
      <c r="BEJ458" s="170"/>
      <c r="BEK458" s="170"/>
      <c r="BEL458" s="170"/>
      <c r="BEM458" s="170"/>
      <c r="BEN458" s="170"/>
      <c r="BEO458" s="170"/>
      <c r="BEP458" s="170"/>
      <c r="BEQ458" s="170"/>
      <c r="BER458" s="170"/>
      <c r="BES458" s="170"/>
      <c r="BET458" s="170"/>
      <c r="BEU458" s="170"/>
      <c r="BEV458" s="170"/>
      <c r="BEW458" s="170"/>
      <c r="BEX458" s="170"/>
      <c r="BEY458" s="170"/>
      <c r="BEZ458" s="170"/>
      <c r="BFA458" s="170"/>
      <c r="BFB458" s="170"/>
      <c r="BFC458" s="170"/>
      <c r="BFD458" s="170"/>
      <c r="BFE458" s="170"/>
      <c r="BFF458" s="170"/>
      <c r="BFG458" s="170"/>
      <c r="BFH458" s="170"/>
      <c r="BFI458" s="170"/>
      <c r="BFJ458" s="170"/>
      <c r="BFK458" s="170"/>
      <c r="BFL458" s="170"/>
      <c r="BFM458" s="170"/>
      <c r="BFN458" s="170"/>
      <c r="BFO458" s="170"/>
      <c r="BFP458" s="170"/>
      <c r="BFQ458" s="170"/>
      <c r="BFR458" s="170"/>
      <c r="BFS458" s="170"/>
      <c r="BFT458" s="170"/>
      <c r="BFU458" s="170"/>
      <c r="BFV458" s="170"/>
      <c r="BFW458" s="170"/>
      <c r="BFX458" s="170"/>
      <c r="BFY458" s="170"/>
      <c r="BFZ458" s="170"/>
      <c r="BGA458" s="170"/>
      <c r="BGB458" s="170"/>
      <c r="BGC458" s="170"/>
      <c r="BGD458" s="170"/>
      <c r="BGE458" s="170"/>
      <c r="BGF458" s="170"/>
      <c r="BGG458" s="170"/>
      <c r="BGH458" s="170"/>
      <c r="BGI458" s="170"/>
      <c r="BGJ458" s="170"/>
      <c r="BGK458" s="170"/>
      <c r="BGL458" s="170"/>
      <c r="BGM458" s="170"/>
      <c r="BGN458" s="170"/>
      <c r="BGO458" s="170"/>
      <c r="BGP458" s="170"/>
      <c r="BGQ458" s="170"/>
      <c r="BGR458" s="170"/>
      <c r="BGS458" s="170"/>
      <c r="BGT458" s="170"/>
      <c r="BGU458" s="170"/>
      <c r="BGV458" s="170"/>
      <c r="BGW458" s="170"/>
      <c r="BGX458" s="170"/>
      <c r="BGY458" s="170"/>
      <c r="BGZ458" s="170"/>
      <c r="BHA458" s="170"/>
      <c r="BHB458" s="170"/>
      <c r="BHC458" s="170"/>
      <c r="BHD458" s="170"/>
      <c r="BHE458" s="170"/>
      <c r="BHF458" s="170"/>
      <c r="BHG458" s="170"/>
      <c r="BHH458" s="170"/>
      <c r="BHI458" s="170"/>
      <c r="BHJ458" s="170"/>
      <c r="BHK458" s="170"/>
      <c r="BHL458" s="170"/>
      <c r="BHM458" s="170"/>
      <c r="BHN458" s="170"/>
      <c r="BHO458" s="170"/>
      <c r="BHP458" s="170"/>
      <c r="BHQ458" s="170"/>
      <c r="BHR458" s="170"/>
      <c r="BHS458" s="170"/>
      <c r="BHT458" s="170"/>
      <c r="BHU458" s="170"/>
      <c r="BHV458" s="170"/>
      <c r="BHW458" s="170"/>
      <c r="BHX458" s="170"/>
      <c r="BHY458" s="170"/>
      <c r="BHZ458" s="170"/>
      <c r="BIA458" s="170"/>
      <c r="BIB458" s="170"/>
      <c r="BIC458" s="170"/>
      <c r="BID458" s="170"/>
      <c r="BIE458" s="170"/>
      <c r="BIF458" s="170"/>
      <c r="BIG458" s="170"/>
      <c r="BIH458" s="170"/>
      <c r="BII458" s="170"/>
      <c r="BIJ458" s="170"/>
      <c r="BIK458" s="170"/>
      <c r="BIL458" s="170"/>
      <c r="BIM458" s="170"/>
      <c r="BIN458" s="170"/>
      <c r="BIO458" s="170"/>
      <c r="BIP458" s="170"/>
      <c r="BIQ458" s="170"/>
      <c r="BIR458" s="170"/>
      <c r="BIS458" s="170"/>
      <c r="BIT458" s="170"/>
      <c r="BIU458" s="170"/>
      <c r="BIV458" s="170"/>
      <c r="BIW458" s="170"/>
      <c r="BIX458" s="170"/>
      <c r="BIY458" s="170"/>
      <c r="BIZ458" s="170"/>
      <c r="BJA458" s="170"/>
      <c r="BJB458" s="170"/>
      <c r="BJC458" s="170"/>
      <c r="BJD458" s="170"/>
      <c r="BJE458" s="170"/>
      <c r="BJF458" s="170"/>
      <c r="BJG458" s="170"/>
      <c r="BJH458" s="170"/>
      <c r="BJI458" s="170"/>
      <c r="BJJ458" s="170"/>
      <c r="BJK458" s="170"/>
      <c r="BJL458" s="170"/>
      <c r="BJM458" s="170"/>
      <c r="BJN458" s="170"/>
      <c r="BJO458" s="170"/>
      <c r="BJP458" s="170"/>
      <c r="BJQ458" s="170"/>
      <c r="BJR458" s="170"/>
      <c r="BJS458" s="170"/>
      <c r="BJT458" s="170"/>
      <c r="BJU458" s="170"/>
      <c r="BJV458" s="170"/>
      <c r="BJW458" s="170"/>
      <c r="BJX458" s="170"/>
      <c r="BJY458" s="170"/>
      <c r="BJZ458" s="170"/>
      <c r="BKA458" s="170"/>
      <c r="BKB458" s="170"/>
      <c r="BKC458" s="170"/>
      <c r="BKD458" s="170"/>
      <c r="BKE458" s="170"/>
      <c r="BKF458" s="170"/>
      <c r="BKG458" s="170"/>
      <c r="BKH458" s="170"/>
      <c r="BKI458" s="170"/>
      <c r="BKJ458" s="170"/>
      <c r="BKK458" s="170"/>
      <c r="BKL458" s="170"/>
      <c r="BKM458" s="170"/>
      <c r="BKN458" s="170"/>
      <c r="BKO458" s="170"/>
      <c r="BKP458" s="170"/>
      <c r="BKQ458" s="170"/>
      <c r="BKR458" s="170"/>
      <c r="BKS458" s="170"/>
      <c r="BKT458" s="170"/>
      <c r="BKU458" s="170"/>
      <c r="BKV458" s="170"/>
      <c r="BKW458" s="170"/>
      <c r="BKX458" s="170"/>
      <c r="BKY458" s="170"/>
      <c r="BKZ458" s="170"/>
      <c r="BLA458" s="170"/>
      <c r="BLB458" s="170"/>
      <c r="BLC458" s="170"/>
      <c r="BLD458" s="170"/>
      <c r="BLE458" s="170"/>
      <c r="BLF458" s="170"/>
      <c r="BLG458" s="170"/>
      <c r="BLH458" s="170"/>
      <c r="BLI458" s="170"/>
      <c r="BLJ458" s="170"/>
      <c r="BLK458" s="170"/>
      <c r="BLL458" s="170"/>
      <c r="BLM458" s="170"/>
      <c r="BLN458" s="170"/>
      <c r="BLO458" s="170"/>
      <c r="BLP458" s="170"/>
      <c r="BLQ458" s="170"/>
      <c r="BLR458" s="170"/>
      <c r="BLS458" s="170"/>
      <c r="BLT458" s="170"/>
      <c r="BLU458" s="170"/>
      <c r="BLV458" s="170"/>
      <c r="BLW458" s="170"/>
      <c r="BLX458" s="170"/>
      <c r="BLY458" s="170"/>
      <c r="BLZ458" s="170"/>
      <c r="BMA458" s="170"/>
      <c r="BMB458" s="170"/>
      <c r="BMC458" s="170"/>
      <c r="BMD458" s="170"/>
      <c r="BME458" s="170"/>
      <c r="BMF458" s="170"/>
      <c r="BMG458" s="170"/>
      <c r="BMH458" s="170"/>
      <c r="BMI458" s="170"/>
      <c r="BMJ458" s="170"/>
      <c r="BMK458" s="170"/>
      <c r="BML458" s="170"/>
      <c r="BMM458" s="170"/>
      <c r="BMN458" s="170"/>
      <c r="BMO458" s="170"/>
      <c r="BMP458" s="170"/>
      <c r="BMQ458" s="170"/>
      <c r="BMR458" s="170"/>
      <c r="BMS458" s="170"/>
      <c r="BMT458" s="170"/>
      <c r="BMU458" s="170"/>
      <c r="BMV458" s="170"/>
      <c r="BMW458" s="170"/>
      <c r="BMX458" s="170"/>
      <c r="BMY458" s="170"/>
      <c r="BMZ458" s="170"/>
      <c r="BNA458" s="170"/>
      <c r="BNB458" s="170"/>
      <c r="BNC458" s="170"/>
      <c r="BND458" s="170"/>
      <c r="BNE458" s="170"/>
      <c r="BNF458" s="170"/>
      <c r="BNG458" s="170"/>
      <c r="BNH458" s="170"/>
      <c r="BNI458" s="170"/>
      <c r="BNJ458" s="170"/>
      <c r="BNK458" s="170"/>
      <c r="BNL458" s="170"/>
      <c r="BNM458" s="170"/>
      <c r="BNN458" s="170"/>
      <c r="BNO458" s="170"/>
      <c r="BNP458" s="170"/>
      <c r="BNQ458" s="170"/>
      <c r="BNR458" s="170"/>
      <c r="BNS458" s="170"/>
      <c r="BNT458" s="170"/>
      <c r="BNU458" s="170"/>
      <c r="BNV458" s="170"/>
      <c r="BNW458" s="170"/>
      <c r="BNX458" s="170"/>
      <c r="BNY458" s="170"/>
      <c r="BNZ458" s="170"/>
      <c r="BOA458" s="170"/>
      <c r="BOB458" s="170"/>
      <c r="BOC458" s="170"/>
      <c r="BOD458" s="170"/>
      <c r="BOE458" s="170"/>
      <c r="BOF458" s="170"/>
      <c r="BOG458" s="170"/>
      <c r="BOH458" s="170"/>
      <c r="BOI458" s="170"/>
      <c r="BOJ458" s="170"/>
      <c r="BOK458" s="170"/>
      <c r="BOL458" s="170"/>
      <c r="BOM458" s="170"/>
      <c r="BON458" s="170"/>
      <c r="BOO458" s="170"/>
      <c r="BOP458" s="170"/>
      <c r="BOQ458" s="170"/>
      <c r="BOR458" s="170"/>
      <c r="BOS458" s="170"/>
      <c r="BOT458" s="170"/>
      <c r="BOU458" s="170"/>
      <c r="BOV458" s="170"/>
      <c r="BOW458" s="170"/>
      <c r="BOX458" s="170"/>
      <c r="BOY458" s="170"/>
      <c r="BOZ458" s="170"/>
      <c r="BPA458" s="170"/>
      <c r="BPB458" s="170"/>
      <c r="BPC458" s="170"/>
      <c r="BPD458" s="170"/>
      <c r="BPE458" s="170"/>
      <c r="BPF458" s="170"/>
      <c r="BPG458" s="170"/>
      <c r="BPH458" s="170"/>
      <c r="BPI458" s="170"/>
      <c r="BPJ458" s="170"/>
      <c r="BPK458" s="170"/>
      <c r="BPL458" s="170"/>
      <c r="BPM458" s="170"/>
      <c r="BPN458" s="170"/>
      <c r="BPO458" s="170"/>
      <c r="BPP458" s="170"/>
      <c r="BPQ458" s="170"/>
      <c r="BPR458" s="170"/>
      <c r="BPS458" s="170"/>
      <c r="BPT458" s="170"/>
      <c r="BPU458" s="170"/>
      <c r="BPV458" s="170"/>
      <c r="BPW458" s="170"/>
      <c r="BPX458" s="170"/>
      <c r="BPY458" s="170"/>
      <c r="BPZ458" s="170"/>
      <c r="BQA458" s="170"/>
      <c r="BQB458" s="170"/>
      <c r="BQC458" s="170"/>
      <c r="BQD458" s="170"/>
      <c r="BQE458" s="170"/>
      <c r="BQF458" s="170"/>
      <c r="BQG458" s="170"/>
      <c r="BQH458" s="170"/>
      <c r="BQI458" s="170"/>
      <c r="BQJ458" s="170"/>
      <c r="BQK458" s="170"/>
      <c r="BQL458" s="170"/>
      <c r="BQM458" s="170"/>
      <c r="BQN458" s="170"/>
      <c r="BQO458" s="170"/>
      <c r="BQP458" s="170"/>
      <c r="BQQ458" s="170"/>
      <c r="BQR458" s="170"/>
      <c r="BQS458" s="170"/>
      <c r="BQT458" s="170"/>
      <c r="BQU458" s="170"/>
      <c r="BQV458" s="170"/>
      <c r="BQW458" s="170"/>
      <c r="BQX458" s="170"/>
      <c r="BQY458" s="170"/>
      <c r="BQZ458" s="170"/>
      <c r="BRA458" s="170"/>
      <c r="BRB458" s="170"/>
      <c r="BRC458" s="170"/>
      <c r="BRD458" s="170"/>
      <c r="BRE458" s="170"/>
      <c r="BRF458" s="170"/>
      <c r="BRG458" s="170"/>
      <c r="BRH458" s="170"/>
      <c r="BRI458" s="170"/>
      <c r="BRJ458" s="170"/>
      <c r="BRK458" s="170"/>
      <c r="BRL458" s="170"/>
      <c r="BRM458" s="170"/>
      <c r="BRN458" s="170"/>
      <c r="BRO458" s="170"/>
      <c r="BRP458" s="170"/>
      <c r="BRQ458" s="170"/>
      <c r="BRR458" s="170"/>
      <c r="BRS458" s="170"/>
      <c r="BRT458" s="170"/>
      <c r="BRU458" s="170"/>
      <c r="BRV458" s="170"/>
      <c r="BRW458" s="170"/>
      <c r="BRX458" s="170"/>
      <c r="BRY458" s="170"/>
      <c r="BRZ458" s="170"/>
      <c r="BSA458" s="170"/>
      <c r="BSB458" s="170"/>
      <c r="BSC458" s="170"/>
      <c r="BSD458" s="170"/>
      <c r="BSE458" s="170"/>
      <c r="BSF458" s="170"/>
      <c r="BSG458" s="170"/>
      <c r="BSH458" s="170"/>
      <c r="BSI458" s="170"/>
      <c r="BSJ458" s="170"/>
      <c r="BSK458" s="170"/>
      <c r="BSL458" s="170"/>
      <c r="BSM458" s="170"/>
      <c r="BSN458" s="170"/>
      <c r="BSO458" s="170"/>
      <c r="BSP458" s="170"/>
      <c r="BSQ458" s="170"/>
      <c r="BSR458" s="170"/>
      <c r="BSS458" s="170"/>
      <c r="BST458" s="170"/>
      <c r="BSU458" s="170"/>
      <c r="BSV458" s="170"/>
      <c r="BSW458" s="170"/>
      <c r="BSX458" s="170"/>
      <c r="BSY458" s="170"/>
      <c r="BSZ458" s="170"/>
      <c r="BTA458" s="170"/>
      <c r="BTB458" s="170"/>
      <c r="BTC458" s="170"/>
      <c r="BTD458" s="170"/>
      <c r="BTE458" s="170"/>
      <c r="BTF458" s="170"/>
      <c r="BTG458" s="170"/>
      <c r="BTH458" s="170"/>
      <c r="BTI458" s="170"/>
      <c r="BTJ458" s="170"/>
      <c r="BTK458" s="170"/>
      <c r="BTL458" s="170"/>
      <c r="BTM458" s="170"/>
      <c r="BTN458" s="170"/>
      <c r="BTO458" s="170"/>
      <c r="BTP458" s="170"/>
      <c r="BTQ458" s="170"/>
      <c r="BTR458" s="170"/>
      <c r="BTS458" s="170"/>
      <c r="BTT458" s="170"/>
      <c r="BTU458" s="170"/>
      <c r="BTV458" s="170"/>
      <c r="BTW458" s="170"/>
      <c r="BTX458" s="170"/>
      <c r="BTY458" s="170"/>
      <c r="BTZ458" s="170"/>
      <c r="BUA458" s="170"/>
      <c r="BUB458" s="170"/>
      <c r="BUC458" s="170"/>
      <c r="BUD458" s="170"/>
      <c r="BUE458" s="170"/>
      <c r="BUF458" s="170"/>
      <c r="BUG458" s="170"/>
      <c r="BUH458" s="170"/>
      <c r="BUI458" s="170"/>
      <c r="BUJ458" s="170"/>
      <c r="BUK458" s="170"/>
      <c r="BUL458" s="170"/>
      <c r="BUM458" s="170"/>
      <c r="BUN458" s="170"/>
      <c r="BUO458" s="170"/>
      <c r="BUP458" s="170"/>
      <c r="BUQ458" s="170"/>
      <c r="BUR458" s="170"/>
      <c r="BUS458" s="170"/>
      <c r="BUT458" s="170"/>
      <c r="BUU458" s="170"/>
      <c r="BUV458" s="170"/>
      <c r="BUW458" s="170"/>
      <c r="BUX458" s="170"/>
      <c r="BUY458" s="170"/>
      <c r="BUZ458" s="170"/>
      <c r="BVA458" s="170"/>
      <c r="BVB458" s="170"/>
      <c r="BVC458" s="170"/>
      <c r="BVD458" s="170"/>
      <c r="BVE458" s="170"/>
      <c r="BVF458" s="170"/>
      <c r="BVG458" s="170"/>
      <c r="BVH458" s="170"/>
      <c r="BVI458" s="170"/>
      <c r="BVJ458" s="170"/>
      <c r="BVK458" s="170"/>
      <c r="BVL458" s="170"/>
      <c r="BVM458" s="170"/>
      <c r="BVN458" s="170"/>
      <c r="BVO458" s="170"/>
      <c r="BVP458" s="170"/>
      <c r="BVQ458" s="170"/>
      <c r="BVR458" s="170"/>
      <c r="BVS458" s="170"/>
      <c r="BVT458" s="170"/>
      <c r="BVU458" s="170"/>
      <c r="BVV458" s="170"/>
      <c r="BVW458" s="170"/>
      <c r="BVX458" s="170"/>
      <c r="BVY458" s="170"/>
      <c r="BVZ458" s="170"/>
      <c r="BWA458" s="170"/>
      <c r="BWB458" s="170"/>
      <c r="BWC458" s="170"/>
      <c r="BWD458" s="170"/>
      <c r="BWE458" s="170"/>
      <c r="BWF458" s="170"/>
      <c r="BWG458" s="170"/>
      <c r="BWH458" s="170"/>
      <c r="BWI458" s="170"/>
      <c r="BWJ458" s="170"/>
      <c r="BWK458" s="170"/>
      <c r="BWL458" s="170"/>
      <c r="BWM458" s="170"/>
      <c r="BWN458" s="170"/>
      <c r="BWO458" s="170"/>
      <c r="BWP458" s="170"/>
      <c r="BWQ458" s="170"/>
      <c r="BWR458" s="170"/>
      <c r="BWS458" s="170"/>
      <c r="BWT458" s="170"/>
      <c r="BWU458" s="170"/>
      <c r="BWV458" s="170"/>
      <c r="BWW458" s="170"/>
      <c r="BWX458" s="170"/>
      <c r="BWY458" s="170"/>
      <c r="BWZ458" s="170"/>
      <c r="BXA458" s="170"/>
      <c r="BXB458" s="170"/>
      <c r="BXC458" s="170"/>
      <c r="BXD458" s="170"/>
      <c r="BXE458" s="170"/>
      <c r="BXF458" s="170"/>
      <c r="BXG458" s="170"/>
      <c r="BXH458" s="170"/>
      <c r="BXI458" s="170"/>
      <c r="BXJ458" s="170"/>
      <c r="BXK458" s="170"/>
      <c r="BXL458" s="170"/>
      <c r="BXM458" s="170"/>
      <c r="BXN458" s="170"/>
      <c r="BXO458" s="170"/>
      <c r="BXP458" s="170"/>
      <c r="BXQ458" s="170"/>
      <c r="BXR458" s="170"/>
      <c r="BXS458" s="170"/>
      <c r="BXT458" s="170"/>
      <c r="BXU458" s="170"/>
      <c r="BXV458" s="170"/>
      <c r="BXW458" s="170"/>
      <c r="BXX458" s="170"/>
      <c r="BXY458" s="170"/>
      <c r="BXZ458" s="170"/>
      <c r="BYA458" s="170"/>
      <c r="BYB458" s="170"/>
      <c r="BYC458" s="170"/>
      <c r="BYD458" s="170"/>
      <c r="BYE458" s="170"/>
      <c r="BYF458" s="170"/>
      <c r="BYG458" s="170"/>
      <c r="BYH458" s="170"/>
      <c r="BYI458" s="170"/>
      <c r="BYJ458" s="170"/>
      <c r="BYK458" s="170"/>
      <c r="BYL458" s="170"/>
      <c r="BYM458" s="170"/>
      <c r="BYN458" s="170"/>
      <c r="BYO458" s="170"/>
      <c r="BYP458" s="170"/>
      <c r="BYQ458" s="170"/>
      <c r="BYR458" s="170"/>
      <c r="BYS458" s="170"/>
      <c r="BYT458" s="170"/>
      <c r="BYU458" s="170"/>
      <c r="BYV458" s="170"/>
      <c r="BYW458" s="170"/>
      <c r="BYX458" s="170"/>
      <c r="BYY458" s="170"/>
      <c r="BYZ458" s="170"/>
      <c r="BZA458" s="170"/>
      <c r="BZB458" s="170"/>
      <c r="BZC458" s="170"/>
      <c r="BZD458" s="170"/>
      <c r="BZE458" s="170"/>
      <c r="BZF458" s="170"/>
      <c r="BZG458" s="170"/>
      <c r="BZH458" s="170"/>
      <c r="BZI458" s="170"/>
      <c r="BZJ458" s="170"/>
      <c r="BZK458" s="170"/>
      <c r="BZL458" s="170"/>
      <c r="BZM458" s="170"/>
      <c r="BZN458" s="170"/>
      <c r="BZO458" s="170"/>
      <c r="BZP458" s="170"/>
      <c r="BZQ458" s="170"/>
      <c r="BZR458" s="170"/>
      <c r="BZS458" s="170"/>
      <c r="BZT458" s="170"/>
      <c r="BZU458" s="170"/>
      <c r="BZV458" s="170"/>
      <c r="BZW458" s="170"/>
      <c r="BZX458" s="170"/>
      <c r="BZY458" s="170"/>
      <c r="BZZ458" s="170"/>
      <c r="CAA458" s="170"/>
      <c r="CAB458" s="170"/>
      <c r="CAC458" s="170"/>
      <c r="CAD458" s="170"/>
      <c r="CAE458" s="170"/>
      <c r="CAF458" s="170"/>
      <c r="CAG458" s="170"/>
      <c r="CAH458" s="170"/>
      <c r="CAI458" s="170"/>
      <c r="CAJ458" s="170"/>
      <c r="CAK458" s="170"/>
      <c r="CAL458" s="170"/>
      <c r="CAM458" s="170"/>
      <c r="CAN458" s="170"/>
      <c r="CAO458" s="170"/>
      <c r="CAP458" s="170"/>
      <c r="CAQ458" s="170"/>
      <c r="CAR458" s="170"/>
      <c r="CAS458" s="170"/>
      <c r="CAT458" s="170"/>
      <c r="CAU458" s="170"/>
      <c r="CAV458" s="170"/>
      <c r="CAW458" s="170"/>
      <c r="CAX458" s="170"/>
      <c r="CAY458" s="170"/>
      <c r="CAZ458" s="170"/>
      <c r="CBA458" s="170"/>
      <c r="CBB458" s="170"/>
      <c r="CBC458" s="170"/>
      <c r="CBD458" s="170"/>
      <c r="CBE458" s="170"/>
      <c r="CBF458" s="170"/>
      <c r="CBG458" s="170"/>
      <c r="CBH458" s="170"/>
      <c r="CBI458" s="170"/>
      <c r="CBJ458" s="170"/>
      <c r="CBK458" s="170"/>
      <c r="CBL458" s="170"/>
      <c r="CBM458" s="170"/>
      <c r="CBN458" s="170"/>
      <c r="CBO458" s="170"/>
      <c r="CBP458" s="170"/>
      <c r="CBQ458" s="170"/>
      <c r="CBR458" s="170"/>
      <c r="CBS458" s="170"/>
      <c r="CBT458" s="170"/>
      <c r="CBU458" s="170"/>
      <c r="CBV458" s="170"/>
      <c r="CBW458" s="170"/>
      <c r="CBX458" s="170"/>
      <c r="CBY458" s="170"/>
      <c r="CBZ458" s="170"/>
      <c r="CCA458" s="170"/>
      <c r="CCB458" s="170"/>
      <c r="CCC458" s="170"/>
      <c r="CCD458" s="170"/>
      <c r="CCE458" s="170"/>
      <c r="CCF458" s="170"/>
      <c r="CCG458" s="170"/>
      <c r="CCH458" s="170"/>
      <c r="CCI458" s="170"/>
      <c r="CCJ458" s="170"/>
      <c r="CCK458" s="170"/>
      <c r="CCL458" s="170"/>
      <c r="CCM458" s="170"/>
      <c r="CCN458" s="170"/>
      <c r="CCO458" s="170"/>
      <c r="CCP458" s="170"/>
      <c r="CCQ458" s="170"/>
      <c r="CCR458" s="170"/>
      <c r="CCS458" s="170"/>
      <c r="CCT458" s="170"/>
      <c r="CCU458" s="170"/>
      <c r="CCV458" s="170"/>
      <c r="CCW458" s="170"/>
      <c r="CCX458" s="170"/>
      <c r="CCY458" s="170"/>
      <c r="CCZ458" s="170"/>
      <c r="CDA458" s="170"/>
      <c r="CDB458" s="170"/>
      <c r="CDC458" s="170"/>
      <c r="CDD458" s="170"/>
      <c r="CDE458" s="170"/>
      <c r="CDF458" s="170"/>
      <c r="CDG458" s="170"/>
      <c r="CDH458" s="170"/>
      <c r="CDI458" s="170"/>
      <c r="CDJ458" s="170"/>
      <c r="CDK458" s="170"/>
      <c r="CDL458" s="170"/>
      <c r="CDM458" s="170"/>
      <c r="CDN458" s="170"/>
      <c r="CDO458" s="170"/>
      <c r="CDP458" s="170"/>
      <c r="CDQ458" s="170"/>
      <c r="CDR458" s="170"/>
      <c r="CDS458" s="170"/>
      <c r="CDT458" s="170"/>
      <c r="CDU458" s="170"/>
      <c r="CDV458" s="170"/>
      <c r="CDW458" s="170"/>
      <c r="CDX458" s="170"/>
      <c r="CDY458" s="170"/>
      <c r="CDZ458" s="170"/>
      <c r="CEA458" s="170"/>
      <c r="CEB458" s="170"/>
      <c r="CEC458" s="170"/>
      <c r="CED458" s="170"/>
      <c r="CEE458" s="170"/>
      <c r="CEF458" s="170"/>
      <c r="CEG458" s="170"/>
      <c r="CEH458" s="170"/>
      <c r="CEI458" s="170"/>
      <c r="CEJ458" s="170"/>
      <c r="CEK458" s="170"/>
      <c r="CEL458" s="170"/>
      <c r="CEM458" s="170"/>
      <c r="CEN458" s="170"/>
      <c r="CEO458" s="170"/>
      <c r="CEP458" s="170"/>
      <c r="CEQ458" s="170"/>
      <c r="CER458" s="170"/>
      <c r="CES458" s="170"/>
      <c r="CET458" s="170"/>
      <c r="CEU458" s="170"/>
      <c r="CEV458" s="170"/>
      <c r="CEW458" s="170"/>
      <c r="CEX458" s="170"/>
      <c r="CEY458" s="170"/>
      <c r="CEZ458" s="170"/>
      <c r="CFA458" s="170"/>
      <c r="CFB458" s="170"/>
      <c r="CFC458" s="170"/>
      <c r="CFD458" s="170"/>
      <c r="CFE458" s="170"/>
      <c r="CFF458" s="170"/>
      <c r="CFG458" s="170"/>
      <c r="CFH458" s="170"/>
      <c r="CFI458" s="170"/>
      <c r="CFJ458" s="170"/>
      <c r="CFK458" s="170"/>
      <c r="CFL458" s="170"/>
      <c r="CFM458" s="170"/>
      <c r="CFN458" s="170"/>
      <c r="CFO458" s="170"/>
      <c r="CFP458" s="170"/>
      <c r="CFQ458" s="170"/>
      <c r="CFR458" s="170"/>
      <c r="CFS458" s="170"/>
      <c r="CFT458" s="170"/>
      <c r="CFU458" s="170"/>
      <c r="CFV458" s="170"/>
      <c r="CFW458" s="170"/>
      <c r="CFX458" s="170"/>
      <c r="CFY458" s="170"/>
      <c r="CFZ458" s="170"/>
      <c r="CGA458" s="170"/>
      <c r="CGB458" s="170"/>
      <c r="CGC458" s="170"/>
      <c r="CGD458" s="170"/>
      <c r="CGE458" s="170"/>
      <c r="CGF458" s="170"/>
      <c r="CGG458" s="170"/>
      <c r="CGH458" s="170"/>
      <c r="CGI458" s="170"/>
      <c r="CGJ458" s="170"/>
      <c r="CGK458" s="170"/>
      <c r="CGL458" s="170"/>
      <c r="CGM458" s="170"/>
      <c r="CGN458" s="170"/>
      <c r="CGO458" s="170"/>
      <c r="CGP458" s="170"/>
      <c r="CGQ458" s="170"/>
      <c r="CGR458" s="170"/>
      <c r="CGS458" s="170"/>
      <c r="CGT458" s="170"/>
      <c r="CGU458" s="170"/>
      <c r="CGV458" s="170"/>
      <c r="CGW458" s="170"/>
      <c r="CGX458" s="170"/>
      <c r="CGY458" s="170"/>
      <c r="CGZ458" s="170"/>
      <c r="CHA458" s="170"/>
      <c r="CHB458" s="170"/>
      <c r="CHC458" s="170"/>
      <c r="CHD458" s="170"/>
      <c r="CHE458" s="170"/>
      <c r="CHF458" s="170"/>
      <c r="CHG458" s="170"/>
      <c r="CHH458" s="170"/>
      <c r="CHI458" s="170"/>
      <c r="CHJ458" s="170"/>
      <c r="CHK458" s="170"/>
      <c r="CHL458" s="170"/>
      <c r="CHM458" s="170"/>
      <c r="CHN458" s="170"/>
      <c r="CHO458" s="170"/>
      <c r="CHP458" s="170"/>
      <c r="CHQ458" s="170"/>
      <c r="CHR458" s="170"/>
      <c r="CHS458" s="170"/>
      <c r="CHT458" s="170"/>
      <c r="CHU458" s="170"/>
      <c r="CHV458" s="170"/>
      <c r="CHW458" s="170"/>
      <c r="CHX458" s="170"/>
      <c r="CHY458" s="170"/>
      <c r="CHZ458" s="170"/>
      <c r="CIA458" s="170"/>
      <c r="CIB458" s="170"/>
      <c r="CIC458" s="170"/>
      <c r="CID458" s="170"/>
      <c r="CIE458" s="170"/>
      <c r="CIF458" s="170"/>
      <c r="CIG458" s="170"/>
      <c r="CIH458" s="170"/>
      <c r="CII458" s="170"/>
      <c r="CIJ458" s="170"/>
      <c r="CIK458" s="170"/>
      <c r="CIL458" s="170"/>
      <c r="CIM458" s="170"/>
      <c r="CIN458" s="170"/>
      <c r="CIO458" s="170"/>
      <c r="CIP458" s="170"/>
      <c r="CIQ458" s="170"/>
      <c r="CIR458" s="170"/>
      <c r="CIS458" s="170"/>
      <c r="CIT458" s="170"/>
      <c r="CIU458" s="170"/>
      <c r="CIV458" s="170"/>
      <c r="CIW458" s="170"/>
      <c r="CIX458" s="170"/>
      <c r="CIY458" s="170"/>
      <c r="CIZ458" s="170"/>
      <c r="CJA458" s="170"/>
      <c r="CJB458" s="170"/>
      <c r="CJC458" s="170"/>
      <c r="CJD458" s="170"/>
      <c r="CJE458" s="170"/>
      <c r="CJF458" s="170"/>
      <c r="CJG458" s="170"/>
      <c r="CJH458" s="170"/>
      <c r="CJI458" s="170"/>
      <c r="CJJ458" s="170"/>
      <c r="CJK458" s="170"/>
      <c r="CJL458" s="170"/>
      <c r="CJM458" s="170"/>
      <c r="CJN458" s="170"/>
      <c r="CJO458" s="170"/>
      <c r="CJP458" s="170"/>
      <c r="CJQ458" s="170"/>
      <c r="CJR458" s="170"/>
      <c r="CJS458" s="170"/>
      <c r="CJT458" s="170"/>
      <c r="CJU458" s="170"/>
      <c r="CJV458" s="170"/>
      <c r="CJW458" s="170"/>
      <c r="CJX458" s="170"/>
      <c r="CJY458" s="170"/>
      <c r="CJZ458" s="170"/>
      <c r="CKA458" s="170"/>
      <c r="CKB458" s="170"/>
      <c r="CKC458" s="170"/>
      <c r="CKD458" s="170"/>
      <c r="CKE458" s="170"/>
      <c r="CKF458" s="170"/>
      <c r="CKG458" s="170"/>
      <c r="CKH458" s="170"/>
      <c r="CKI458" s="170"/>
      <c r="CKJ458" s="170"/>
      <c r="CKK458" s="170"/>
      <c r="CKL458" s="170"/>
      <c r="CKM458" s="170"/>
      <c r="CKN458" s="170"/>
      <c r="CKO458" s="170"/>
      <c r="CKP458" s="170"/>
      <c r="CKQ458" s="170"/>
      <c r="CKR458" s="170"/>
      <c r="CKS458" s="170"/>
      <c r="CKT458" s="170"/>
      <c r="CKU458" s="170"/>
      <c r="CKV458" s="170"/>
      <c r="CKW458" s="170"/>
      <c r="CKX458" s="170"/>
      <c r="CKY458" s="170"/>
      <c r="CKZ458" s="170"/>
      <c r="CLA458" s="170"/>
      <c r="CLB458" s="170"/>
      <c r="CLC458" s="170"/>
      <c r="CLD458" s="170"/>
      <c r="CLE458" s="170"/>
      <c r="CLF458" s="170"/>
      <c r="CLG458" s="170"/>
      <c r="CLH458" s="170"/>
      <c r="CLI458" s="170"/>
      <c r="CLJ458" s="170"/>
      <c r="CLK458" s="170"/>
      <c r="CLL458" s="170"/>
      <c r="CLM458" s="170"/>
      <c r="CLN458" s="170"/>
      <c r="CLO458" s="170"/>
      <c r="CLP458" s="170"/>
      <c r="CLQ458" s="170"/>
      <c r="CLR458" s="170"/>
      <c r="CLS458" s="170"/>
      <c r="CLT458" s="170"/>
      <c r="CLU458" s="170"/>
      <c r="CLV458" s="170"/>
      <c r="CLW458" s="170"/>
      <c r="CLX458" s="170"/>
      <c r="CLY458" s="170"/>
      <c r="CLZ458" s="170"/>
      <c r="CMA458" s="170"/>
      <c r="CMB458" s="170"/>
      <c r="CMC458" s="170"/>
      <c r="CMD458" s="170"/>
      <c r="CME458" s="170"/>
      <c r="CMF458" s="170"/>
      <c r="CMG458" s="170"/>
      <c r="CMH458" s="170"/>
      <c r="CMI458" s="170"/>
      <c r="CMJ458" s="170"/>
      <c r="CMK458" s="170"/>
      <c r="CML458" s="170"/>
      <c r="CMM458" s="170"/>
      <c r="CMN458" s="170"/>
      <c r="CMO458" s="170"/>
      <c r="CMP458" s="170"/>
      <c r="CMQ458" s="170"/>
      <c r="CMR458" s="170"/>
      <c r="CMS458" s="170"/>
      <c r="CMT458" s="170"/>
      <c r="CMU458" s="170"/>
      <c r="CMV458" s="170"/>
      <c r="CMW458" s="170"/>
      <c r="CMX458" s="170"/>
      <c r="CMY458" s="170"/>
      <c r="CMZ458" s="170"/>
      <c r="CNA458" s="170"/>
      <c r="CNB458" s="170"/>
      <c r="CNC458" s="170"/>
      <c r="CND458" s="170"/>
      <c r="CNE458" s="170"/>
      <c r="CNF458" s="170"/>
      <c r="CNG458" s="170"/>
      <c r="CNH458" s="170"/>
      <c r="CNI458" s="170"/>
      <c r="CNJ458" s="170"/>
      <c r="CNK458" s="170"/>
      <c r="CNL458" s="170"/>
      <c r="CNM458" s="170"/>
      <c r="CNN458" s="170"/>
      <c r="CNO458" s="170"/>
      <c r="CNP458" s="170"/>
      <c r="CNQ458" s="170"/>
      <c r="CNR458" s="170"/>
      <c r="CNS458" s="170"/>
      <c r="CNT458" s="170"/>
      <c r="CNU458" s="170"/>
      <c r="CNV458" s="170"/>
      <c r="CNW458" s="170"/>
      <c r="CNX458" s="170"/>
      <c r="CNY458" s="170"/>
      <c r="CNZ458" s="170"/>
      <c r="COA458" s="170"/>
      <c r="COB458" s="170"/>
      <c r="COC458" s="170"/>
      <c r="COD458" s="170"/>
      <c r="COE458" s="170"/>
      <c r="COF458" s="170"/>
      <c r="COG458" s="170"/>
      <c r="COH458" s="170"/>
      <c r="COI458" s="170"/>
      <c r="COJ458" s="170"/>
      <c r="COK458" s="170"/>
      <c r="COL458" s="170"/>
      <c r="COM458" s="170"/>
      <c r="CON458" s="170"/>
      <c r="COO458" s="170"/>
      <c r="COP458" s="170"/>
      <c r="COQ458" s="170"/>
      <c r="COR458" s="170"/>
      <c r="COS458" s="170"/>
      <c r="COT458" s="170"/>
      <c r="COU458" s="170"/>
      <c r="COV458" s="170"/>
      <c r="COW458" s="170"/>
      <c r="COX458" s="170"/>
      <c r="COY458" s="170"/>
      <c r="COZ458" s="170"/>
      <c r="CPA458" s="170"/>
      <c r="CPB458" s="170"/>
      <c r="CPC458" s="170"/>
      <c r="CPD458" s="170"/>
      <c r="CPE458" s="170"/>
      <c r="CPF458" s="170"/>
      <c r="CPG458" s="170"/>
      <c r="CPH458" s="170"/>
      <c r="CPI458" s="170"/>
      <c r="CPJ458" s="170"/>
      <c r="CPK458" s="170"/>
      <c r="CPL458" s="170"/>
      <c r="CPM458" s="170"/>
      <c r="CPN458" s="170"/>
      <c r="CPO458" s="170"/>
      <c r="CPP458" s="170"/>
      <c r="CPQ458" s="170"/>
      <c r="CPR458" s="170"/>
      <c r="CPS458" s="170"/>
      <c r="CPT458" s="170"/>
      <c r="CPU458" s="170"/>
      <c r="CPV458" s="170"/>
      <c r="CPW458" s="170"/>
      <c r="CPX458" s="170"/>
      <c r="CPY458" s="170"/>
      <c r="CPZ458" s="170"/>
      <c r="CQA458" s="170"/>
      <c r="CQB458" s="170"/>
      <c r="CQC458" s="170"/>
      <c r="CQD458" s="170"/>
      <c r="CQE458" s="170"/>
      <c r="CQF458" s="170"/>
      <c r="CQG458" s="170"/>
      <c r="CQH458" s="170"/>
      <c r="CQI458" s="170"/>
      <c r="CQJ458" s="170"/>
      <c r="CQK458" s="170"/>
      <c r="CQL458" s="170"/>
      <c r="CQM458" s="170"/>
      <c r="CQN458" s="170"/>
      <c r="CQO458" s="170"/>
      <c r="CQP458" s="170"/>
      <c r="CQQ458" s="170"/>
      <c r="CQR458" s="170"/>
      <c r="CQS458" s="170"/>
      <c r="CQT458" s="170"/>
      <c r="CQU458" s="170"/>
      <c r="CQV458" s="170"/>
      <c r="CQW458" s="170"/>
      <c r="CQX458" s="170"/>
      <c r="CQY458" s="170"/>
      <c r="CQZ458" s="170"/>
      <c r="CRA458" s="170"/>
      <c r="CRB458" s="170"/>
      <c r="CRC458" s="170"/>
      <c r="CRD458" s="170"/>
      <c r="CRE458" s="170"/>
      <c r="CRF458" s="170"/>
      <c r="CRG458" s="170"/>
      <c r="CRH458" s="170"/>
      <c r="CRI458" s="170"/>
      <c r="CRJ458" s="170"/>
      <c r="CRK458" s="170"/>
      <c r="CRL458" s="170"/>
      <c r="CRM458" s="170"/>
      <c r="CRN458" s="170"/>
      <c r="CRO458" s="170"/>
      <c r="CRP458" s="170"/>
      <c r="CRQ458" s="170"/>
      <c r="CRR458" s="170"/>
      <c r="CRS458" s="170"/>
      <c r="CRT458" s="170"/>
      <c r="CRU458" s="170"/>
      <c r="CRV458" s="170"/>
      <c r="CRW458" s="170"/>
      <c r="CRX458" s="170"/>
      <c r="CRY458" s="170"/>
      <c r="CRZ458" s="170"/>
      <c r="CSA458" s="170"/>
      <c r="CSB458" s="170"/>
      <c r="CSC458" s="170"/>
      <c r="CSD458" s="170"/>
      <c r="CSE458" s="170"/>
      <c r="CSF458" s="170"/>
      <c r="CSG458" s="170"/>
      <c r="CSH458" s="170"/>
      <c r="CSI458" s="170"/>
      <c r="CSJ458" s="170"/>
      <c r="CSK458" s="170"/>
      <c r="CSL458" s="170"/>
      <c r="CSM458" s="170"/>
      <c r="CSN458" s="170"/>
      <c r="CSO458" s="170"/>
      <c r="CSP458" s="170"/>
      <c r="CSQ458" s="170"/>
      <c r="CSR458" s="170"/>
      <c r="CSS458" s="170"/>
      <c r="CST458" s="170"/>
      <c r="CSU458" s="170"/>
      <c r="CSV458" s="170"/>
      <c r="CSW458" s="170"/>
      <c r="CSX458" s="170"/>
      <c r="CSY458" s="170"/>
      <c r="CSZ458" s="170"/>
      <c r="CTA458" s="170"/>
      <c r="CTB458" s="170"/>
      <c r="CTC458" s="170"/>
      <c r="CTD458" s="170"/>
      <c r="CTE458" s="170"/>
      <c r="CTF458" s="170"/>
      <c r="CTG458" s="170"/>
      <c r="CTH458" s="170"/>
      <c r="CTI458" s="170"/>
      <c r="CTJ458" s="170"/>
      <c r="CTK458" s="170"/>
      <c r="CTL458" s="170"/>
      <c r="CTM458" s="170"/>
      <c r="CTN458" s="170"/>
      <c r="CTO458" s="170"/>
      <c r="CTP458" s="170"/>
      <c r="CTQ458" s="170"/>
      <c r="CTR458" s="170"/>
      <c r="CTS458" s="170"/>
      <c r="CTT458" s="170"/>
      <c r="CTU458" s="170"/>
      <c r="CTV458" s="170"/>
      <c r="CTW458" s="170"/>
      <c r="CTX458" s="170"/>
      <c r="CTY458" s="170"/>
      <c r="CTZ458" s="170"/>
      <c r="CUA458" s="170"/>
      <c r="CUB458" s="170"/>
      <c r="CUC458" s="170"/>
      <c r="CUD458" s="170"/>
      <c r="CUE458" s="170"/>
      <c r="CUF458" s="170"/>
      <c r="CUG458" s="170"/>
      <c r="CUH458" s="170"/>
      <c r="CUI458" s="170"/>
      <c r="CUJ458" s="170"/>
      <c r="CUK458" s="170"/>
      <c r="CUL458" s="170"/>
      <c r="CUM458" s="170"/>
      <c r="CUN458" s="170"/>
      <c r="CUO458" s="170"/>
      <c r="CUP458" s="170"/>
      <c r="CUQ458" s="170"/>
      <c r="CUR458" s="170"/>
      <c r="CUS458" s="170"/>
      <c r="CUT458" s="170"/>
      <c r="CUU458" s="170"/>
      <c r="CUV458" s="170"/>
      <c r="CUW458" s="170"/>
      <c r="CUX458" s="170"/>
      <c r="CUY458" s="170"/>
      <c r="CUZ458" s="170"/>
      <c r="CVA458" s="170"/>
      <c r="CVB458" s="170"/>
      <c r="CVC458" s="170"/>
      <c r="CVD458" s="170"/>
      <c r="CVE458" s="170"/>
      <c r="CVF458" s="170"/>
      <c r="CVG458" s="170"/>
      <c r="CVH458" s="170"/>
      <c r="CVI458" s="170"/>
      <c r="CVJ458" s="170"/>
      <c r="CVK458" s="170"/>
      <c r="CVL458" s="170"/>
      <c r="CVM458" s="170"/>
      <c r="CVN458" s="170"/>
      <c r="CVO458" s="170"/>
      <c r="CVP458" s="170"/>
      <c r="CVQ458" s="170"/>
      <c r="CVR458" s="170"/>
      <c r="CVS458" s="170"/>
      <c r="CVT458" s="170"/>
      <c r="CVU458" s="170"/>
      <c r="CVV458" s="170"/>
      <c r="CVW458" s="170"/>
      <c r="CVX458" s="170"/>
      <c r="CVY458" s="170"/>
      <c r="CVZ458" s="170"/>
      <c r="CWA458" s="170"/>
      <c r="CWB458" s="170"/>
      <c r="CWC458" s="170"/>
      <c r="CWD458" s="170"/>
      <c r="CWE458" s="170"/>
      <c r="CWF458" s="170"/>
      <c r="CWG458" s="170"/>
      <c r="CWH458" s="170"/>
      <c r="CWI458" s="170"/>
      <c r="CWJ458" s="170"/>
      <c r="CWK458" s="170"/>
      <c r="CWL458" s="170"/>
      <c r="CWM458" s="170"/>
      <c r="CWN458" s="170"/>
      <c r="CWO458" s="170"/>
      <c r="CWP458" s="170"/>
      <c r="CWQ458" s="170"/>
      <c r="CWR458" s="170"/>
      <c r="CWS458" s="170"/>
      <c r="CWT458" s="170"/>
      <c r="CWU458" s="170"/>
      <c r="CWV458" s="170"/>
      <c r="CWW458" s="170"/>
      <c r="CWX458" s="170"/>
      <c r="CWY458" s="170"/>
      <c r="CWZ458" s="170"/>
      <c r="CXA458" s="170"/>
      <c r="CXB458" s="170"/>
      <c r="CXC458" s="170"/>
      <c r="CXD458" s="170"/>
      <c r="CXE458" s="170"/>
      <c r="CXF458" s="170"/>
      <c r="CXG458" s="170"/>
      <c r="CXH458" s="170"/>
      <c r="CXI458" s="170"/>
      <c r="CXJ458" s="170"/>
      <c r="CXK458" s="170"/>
      <c r="CXL458" s="170"/>
      <c r="CXM458" s="170"/>
      <c r="CXN458" s="170"/>
      <c r="CXO458" s="170"/>
      <c r="CXP458" s="170"/>
      <c r="CXQ458" s="170"/>
      <c r="CXR458" s="170"/>
      <c r="CXS458" s="170"/>
      <c r="CXT458" s="170"/>
      <c r="CXU458" s="170"/>
      <c r="CXV458" s="170"/>
      <c r="CXW458" s="170"/>
      <c r="CXX458" s="170"/>
      <c r="CXY458" s="170"/>
      <c r="CXZ458" s="170"/>
      <c r="CYA458" s="170"/>
      <c r="CYB458" s="170"/>
      <c r="CYC458" s="170"/>
      <c r="CYD458" s="170"/>
      <c r="CYE458" s="170"/>
      <c r="CYF458" s="170"/>
      <c r="CYG458" s="170"/>
      <c r="CYH458" s="170"/>
      <c r="CYI458" s="170"/>
      <c r="CYJ458" s="170"/>
      <c r="CYK458" s="170"/>
      <c r="CYL458" s="170"/>
      <c r="CYM458" s="170"/>
      <c r="CYN458" s="170"/>
      <c r="CYO458" s="170"/>
      <c r="CYP458" s="170"/>
      <c r="CYQ458" s="170"/>
      <c r="CYR458" s="170"/>
      <c r="CYS458" s="170"/>
      <c r="CYT458" s="170"/>
      <c r="CYU458" s="170"/>
      <c r="CYV458" s="170"/>
      <c r="CYW458" s="170"/>
      <c r="CYX458" s="170"/>
      <c r="CYY458" s="170"/>
      <c r="CYZ458" s="170"/>
      <c r="CZA458" s="170"/>
      <c r="CZB458" s="170"/>
      <c r="CZC458" s="170"/>
      <c r="CZD458" s="170"/>
      <c r="CZE458" s="170"/>
      <c r="CZF458" s="170"/>
      <c r="CZG458" s="170"/>
      <c r="CZH458" s="170"/>
      <c r="CZI458" s="170"/>
      <c r="CZJ458" s="170"/>
      <c r="CZK458" s="170"/>
      <c r="CZL458" s="170"/>
      <c r="CZM458" s="170"/>
      <c r="CZN458" s="170"/>
      <c r="CZO458" s="170"/>
      <c r="CZP458" s="170"/>
      <c r="CZQ458" s="170"/>
      <c r="CZR458" s="170"/>
      <c r="CZS458" s="170"/>
      <c r="CZT458" s="170"/>
      <c r="CZU458" s="170"/>
      <c r="CZV458" s="170"/>
      <c r="CZW458" s="170"/>
      <c r="CZX458" s="170"/>
      <c r="CZY458" s="170"/>
      <c r="CZZ458" s="170"/>
      <c r="DAA458" s="170"/>
      <c r="DAB458" s="170"/>
      <c r="DAC458" s="170"/>
      <c r="DAD458" s="170"/>
      <c r="DAE458" s="170"/>
      <c r="DAF458" s="170"/>
      <c r="DAG458" s="170"/>
      <c r="DAH458" s="170"/>
      <c r="DAI458" s="170"/>
      <c r="DAJ458" s="170"/>
      <c r="DAK458" s="170"/>
      <c r="DAL458" s="170"/>
      <c r="DAM458" s="170"/>
      <c r="DAN458" s="170"/>
      <c r="DAO458" s="170"/>
      <c r="DAP458" s="170"/>
      <c r="DAQ458" s="170"/>
      <c r="DAR458" s="170"/>
      <c r="DAS458" s="170"/>
      <c r="DAT458" s="170"/>
      <c r="DAU458" s="170"/>
      <c r="DAV458" s="170"/>
      <c r="DAW458" s="170"/>
      <c r="DAX458" s="170"/>
      <c r="DAY458" s="170"/>
      <c r="DAZ458" s="170"/>
      <c r="DBA458" s="170"/>
      <c r="DBB458" s="170"/>
      <c r="DBC458" s="170"/>
      <c r="DBD458" s="170"/>
      <c r="DBE458" s="170"/>
      <c r="DBF458" s="170"/>
      <c r="DBG458" s="170"/>
      <c r="DBH458" s="170"/>
      <c r="DBI458" s="170"/>
      <c r="DBJ458" s="170"/>
      <c r="DBK458" s="170"/>
      <c r="DBL458" s="170"/>
      <c r="DBM458" s="170"/>
      <c r="DBN458" s="170"/>
      <c r="DBO458" s="170"/>
      <c r="DBP458" s="170"/>
      <c r="DBQ458" s="170"/>
      <c r="DBR458" s="170"/>
      <c r="DBS458" s="170"/>
      <c r="DBT458" s="170"/>
      <c r="DBU458" s="170"/>
      <c r="DBV458" s="170"/>
      <c r="DBW458" s="170"/>
      <c r="DBX458" s="170"/>
      <c r="DBY458" s="170"/>
      <c r="DBZ458" s="170"/>
      <c r="DCA458" s="170"/>
      <c r="DCB458" s="170"/>
      <c r="DCC458" s="170"/>
      <c r="DCD458" s="170"/>
      <c r="DCE458" s="170"/>
      <c r="DCF458" s="170"/>
      <c r="DCG458" s="170"/>
      <c r="DCH458" s="170"/>
      <c r="DCI458" s="170"/>
      <c r="DCJ458" s="170"/>
      <c r="DCK458" s="170"/>
      <c r="DCL458" s="170"/>
      <c r="DCM458" s="170"/>
      <c r="DCN458" s="170"/>
      <c r="DCO458" s="170"/>
      <c r="DCP458" s="170"/>
      <c r="DCQ458" s="170"/>
      <c r="DCR458" s="170"/>
      <c r="DCS458" s="170"/>
      <c r="DCT458" s="170"/>
      <c r="DCU458" s="170"/>
      <c r="DCV458" s="170"/>
      <c r="DCW458" s="170"/>
      <c r="DCX458" s="170"/>
      <c r="DCY458" s="170"/>
      <c r="DCZ458" s="170"/>
      <c r="DDA458" s="170"/>
      <c r="DDB458" s="170"/>
      <c r="DDC458" s="170"/>
      <c r="DDD458" s="170"/>
      <c r="DDE458" s="170"/>
      <c r="DDF458" s="170"/>
      <c r="DDG458" s="170"/>
      <c r="DDH458" s="170"/>
      <c r="DDI458" s="170"/>
      <c r="DDJ458" s="170"/>
      <c r="DDK458" s="170"/>
      <c r="DDL458" s="170"/>
      <c r="DDM458" s="170"/>
      <c r="DDN458" s="170"/>
      <c r="DDO458" s="170"/>
      <c r="DDP458" s="170"/>
      <c r="DDQ458" s="170"/>
      <c r="DDR458" s="170"/>
      <c r="DDS458" s="170"/>
      <c r="DDT458" s="170"/>
      <c r="DDU458" s="170"/>
      <c r="DDV458" s="170"/>
      <c r="DDW458" s="170"/>
      <c r="DDX458" s="170"/>
      <c r="DDY458" s="170"/>
      <c r="DDZ458" s="170"/>
      <c r="DEA458" s="170"/>
      <c r="DEB458" s="170"/>
      <c r="DEC458" s="170"/>
      <c r="DED458" s="170"/>
      <c r="DEE458" s="170"/>
      <c r="DEF458" s="170"/>
      <c r="DEG458" s="170"/>
      <c r="DEH458" s="170"/>
      <c r="DEI458" s="170"/>
      <c r="DEJ458" s="170"/>
      <c r="DEK458" s="170"/>
      <c r="DEL458" s="170"/>
      <c r="DEM458" s="170"/>
      <c r="DEN458" s="170"/>
      <c r="DEO458" s="170"/>
      <c r="DEP458" s="170"/>
      <c r="DEQ458" s="170"/>
      <c r="DER458" s="170"/>
      <c r="DES458" s="170"/>
      <c r="DET458" s="170"/>
      <c r="DEU458" s="170"/>
      <c r="DEV458" s="170"/>
      <c r="DEW458" s="170"/>
      <c r="DEX458" s="170"/>
      <c r="DEY458" s="170"/>
      <c r="DEZ458" s="170"/>
      <c r="DFA458" s="170"/>
      <c r="DFB458" s="170"/>
      <c r="DFC458" s="170"/>
      <c r="DFD458" s="170"/>
      <c r="DFE458" s="170"/>
      <c r="DFF458" s="170"/>
      <c r="DFG458" s="170"/>
      <c r="DFH458" s="170"/>
      <c r="DFI458" s="170"/>
      <c r="DFJ458" s="170"/>
      <c r="DFK458" s="170"/>
      <c r="DFL458" s="170"/>
      <c r="DFM458" s="170"/>
      <c r="DFN458" s="170"/>
      <c r="DFO458" s="170"/>
      <c r="DFP458" s="170"/>
      <c r="DFQ458" s="170"/>
      <c r="DFR458" s="170"/>
      <c r="DFS458" s="170"/>
      <c r="DFT458" s="170"/>
      <c r="DFU458" s="170"/>
      <c r="DFV458" s="170"/>
      <c r="DFW458" s="170"/>
      <c r="DFX458" s="170"/>
      <c r="DFY458" s="170"/>
      <c r="DFZ458" s="170"/>
      <c r="DGA458" s="170"/>
      <c r="DGB458" s="170"/>
      <c r="DGC458" s="170"/>
      <c r="DGD458" s="170"/>
      <c r="DGE458" s="170"/>
      <c r="DGF458" s="170"/>
      <c r="DGG458" s="170"/>
      <c r="DGH458" s="170"/>
      <c r="DGI458" s="170"/>
      <c r="DGJ458" s="170"/>
      <c r="DGK458" s="170"/>
      <c r="DGL458" s="170"/>
      <c r="DGM458" s="170"/>
      <c r="DGN458" s="170"/>
      <c r="DGO458" s="170"/>
      <c r="DGP458" s="170"/>
      <c r="DGQ458" s="170"/>
      <c r="DGR458" s="170"/>
      <c r="DGS458" s="170"/>
      <c r="DGT458" s="170"/>
      <c r="DGU458" s="170"/>
      <c r="DGV458" s="170"/>
      <c r="DGW458" s="170"/>
      <c r="DGX458" s="170"/>
      <c r="DGY458" s="170"/>
      <c r="DGZ458" s="170"/>
      <c r="DHA458" s="170"/>
      <c r="DHB458" s="170"/>
      <c r="DHC458" s="170"/>
      <c r="DHD458" s="170"/>
      <c r="DHE458" s="170"/>
      <c r="DHF458" s="170"/>
      <c r="DHG458" s="170"/>
      <c r="DHH458" s="170"/>
      <c r="DHI458" s="170"/>
      <c r="DHJ458" s="170"/>
      <c r="DHK458" s="170"/>
      <c r="DHL458" s="170"/>
      <c r="DHM458" s="170"/>
      <c r="DHN458" s="170"/>
      <c r="DHO458" s="170"/>
      <c r="DHP458" s="170"/>
      <c r="DHQ458" s="170"/>
      <c r="DHR458" s="170"/>
      <c r="DHS458" s="170"/>
      <c r="DHT458" s="170"/>
      <c r="DHU458" s="170"/>
      <c r="DHV458" s="170"/>
      <c r="DHW458" s="170"/>
      <c r="DHX458" s="170"/>
      <c r="DHY458" s="170"/>
      <c r="DHZ458" s="170"/>
      <c r="DIA458" s="170"/>
      <c r="DIB458" s="170"/>
      <c r="DIC458" s="170"/>
      <c r="DID458" s="170"/>
      <c r="DIE458" s="170"/>
      <c r="DIF458" s="170"/>
      <c r="DIG458" s="170"/>
      <c r="DIH458" s="170"/>
      <c r="DII458" s="170"/>
      <c r="DIJ458" s="170"/>
      <c r="DIK458" s="170"/>
      <c r="DIL458" s="170"/>
      <c r="DIM458" s="170"/>
      <c r="DIN458" s="170"/>
      <c r="DIO458" s="170"/>
      <c r="DIP458" s="170"/>
      <c r="DIQ458" s="170"/>
      <c r="DIR458" s="170"/>
      <c r="DIS458" s="170"/>
      <c r="DIT458" s="170"/>
      <c r="DIU458" s="170"/>
      <c r="DIV458" s="170"/>
      <c r="DIW458" s="170"/>
      <c r="DIX458" s="170"/>
      <c r="DIY458" s="170"/>
      <c r="DIZ458" s="170"/>
      <c r="DJA458" s="170"/>
      <c r="DJB458" s="170"/>
      <c r="DJC458" s="170"/>
      <c r="DJD458" s="170"/>
      <c r="DJE458" s="170"/>
      <c r="DJF458" s="170"/>
      <c r="DJG458" s="170"/>
      <c r="DJH458" s="170"/>
      <c r="DJI458" s="170"/>
      <c r="DJJ458" s="170"/>
      <c r="DJK458" s="170"/>
      <c r="DJL458" s="170"/>
      <c r="DJM458" s="170"/>
      <c r="DJN458" s="170"/>
      <c r="DJO458" s="170"/>
      <c r="DJP458" s="170"/>
      <c r="DJQ458" s="170"/>
      <c r="DJR458" s="170"/>
      <c r="DJS458" s="170"/>
      <c r="DJT458" s="170"/>
      <c r="DJU458" s="170"/>
      <c r="DJV458" s="170"/>
      <c r="DJW458" s="170"/>
      <c r="DJX458" s="170"/>
      <c r="DJY458" s="170"/>
      <c r="DJZ458" s="170"/>
      <c r="DKA458" s="170"/>
      <c r="DKB458" s="170"/>
      <c r="DKC458" s="170"/>
      <c r="DKD458" s="170"/>
      <c r="DKE458" s="170"/>
      <c r="DKF458" s="170"/>
      <c r="DKG458" s="170"/>
      <c r="DKH458" s="170"/>
      <c r="DKI458" s="170"/>
      <c r="DKJ458" s="170"/>
      <c r="DKK458" s="170"/>
      <c r="DKL458" s="170"/>
      <c r="DKM458" s="170"/>
      <c r="DKN458" s="170"/>
      <c r="DKO458" s="170"/>
      <c r="DKP458" s="170"/>
      <c r="DKQ458" s="170"/>
      <c r="DKR458" s="170"/>
      <c r="DKS458" s="170"/>
      <c r="DKT458" s="170"/>
      <c r="DKU458" s="170"/>
      <c r="DKV458" s="170"/>
      <c r="DKW458" s="170"/>
      <c r="DKX458" s="170"/>
      <c r="DKY458" s="170"/>
      <c r="DKZ458" s="170"/>
      <c r="DLA458" s="170"/>
      <c r="DLB458" s="170"/>
      <c r="DLC458" s="170"/>
      <c r="DLD458" s="170"/>
      <c r="DLE458" s="170"/>
      <c r="DLF458" s="170"/>
      <c r="DLG458" s="170"/>
      <c r="DLH458" s="170"/>
      <c r="DLI458" s="170"/>
      <c r="DLJ458" s="170"/>
      <c r="DLK458" s="170"/>
      <c r="DLL458" s="170"/>
      <c r="DLM458" s="170"/>
      <c r="DLN458" s="170"/>
      <c r="DLO458" s="170"/>
      <c r="DLP458" s="170"/>
      <c r="DLQ458" s="170"/>
      <c r="DLR458" s="170"/>
      <c r="DLS458" s="170"/>
      <c r="DLT458" s="170"/>
      <c r="DLU458" s="170"/>
      <c r="DLV458" s="170"/>
      <c r="DLW458" s="170"/>
      <c r="DLX458" s="170"/>
      <c r="DLY458" s="170"/>
      <c r="DLZ458" s="170"/>
      <c r="DMA458" s="170"/>
      <c r="DMB458" s="170"/>
      <c r="DMC458" s="170"/>
      <c r="DMD458" s="170"/>
      <c r="DME458" s="170"/>
      <c r="DMF458" s="170"/>
      <c r="DMG458" s="170"/>
      <c r="DMH458" s="170"/>
      <c r="DMI458" s="170"/>
      <c r="DMJ458" s="170"/>
      <c r="DMK458" s="170"/>
      <c r="DML458" s="170"/>
      <c r="DMM458" s="170"/>
      <c r="DMN458" s="170"/>
      <c r="DMO458" s="170"/>
      <c r="DMP458" s="170"/>
      <c r="DMQ458" s="170"/>
      <c r="DMR458" s="170"/>
      <c r="DMS458" s="170"/>
      <c r="DMT458" s="170"/>
      <c r="DMU458" s="170"/>
      <c r="DMV458" s="170"/>
      <c r="DMW458" s="170"/>
      <c r="DMX458" s="170"/>
      <c r="DMY458" s="170"/>
      <c r="DMZ458" s="170"/>
      <c r="DNA458" s="170"/>
      <c r="DNB458" s="170"/>
      <c r="DNC458" s="170"/>
      <c r="DND458" s="170"/>
      <c r="DNE458" s="170"/>
      <c r="DNF458" s="170"/>
      <c r="DNG458" s="170"/>
      <c r="DNH458" s="170"/>
      <c r="DNI458" s="170"/>
      <c r="DNJ458" s="170"/>
      <c r="DNK458" s="170"/>
      <c r="DNL458" s="170"/>
      <c r="DNM458" s="170"/>
      <c r="DNN458" s="170"/>
      <c r="DNO458" s="170"/>
      <c r="DNP458" s="170"/>
      <c r="DNQ458" s="170"/>
      <c r="DNR458" s="170"/>
      <c r="DNS458" s="170"/>
      <c r="DNT458" s="170"/>
      <c r="DNU458" s="170"/>
      <c r="DNV458" s="170"/>
      <c r="DNW458" s="170"/>
      <c r="DNX458" s="170"/>
      <c r="DNY458" s="170"/>
      <c r="DNZ458" s="170"/>
      <c r="DOA458" s="170"/>
      <c r="DOB458" s="170"/>
      <c r="DOC458" s="170"/>
      <c r="DOD458" s="170"/>
      <c r="DOE458" s="170"/>
      <c r="DOF458" s="170"/>
      <c r="DOG458" s="170"/>
      <c r="DOH458" s="170"/>
      <c r="DOI458" s="170"/>
      <c r="DOJ458" s="170"/>
      <c r="DOK458" s="170"/>
      <c r="DOL458" s="170"/>
      <c r="DOM458" s="170"/>
      <c r="DON458" s="170"/>
      <c r="DOO458" s="170"/>
      <c r="DOP458" s="170"/>
      <c r="DOQ458" s="170"/>
      <c r="DOR458" s="170"/>
      <c r="DOS458" s="170"/>
      <c r="DOT458" s="170"/>
      <c r="DOU458" s="170"/>
      <c r="DOV458" s="170"/>
      <c r="DOW458" s="170"/>
      <c r="DOX458" s="170"/>
      <c r="DOY458" s="170"/>
      <c r="DOZ458" s="170"/>
      <c r="DPA458" s="170"/>
      <c r="DPB458" s="170"/>
      <c r="DPC458" s="170"/>
      <c r="DPD458" s="170"/>
      <c r="DPE458" s="170"/>
      <c r="DPF458" s="170"/>
      <c r="DPG458" s="170"/>
      <c r="DPH458" s="170"/>
      <c r="DPI458" s="170"/>
      <c r="DPJ458" s="170"/>
      <c r="DPK458" s="170"/>
      <c r="DPL458" s="170"/>
      <c r="DPM458" s="170"/>
      <c r="DPN458" s="170"/>
      <c r="DPO458" s="170"/>
      <c r="DPP458" s="170"/>
      <c r="DPQ458" s="170"/>
      <c r="DPR458" s="170"/>
      <c r="DPS458" s="170"/>
      <c r="DPT458" s="170"/>
      <c r="DPU458" s="170"/>
      <c r="DPV458" s="170"/>
      <c r="DPW458" s="170"/>
      <c r="DPX458" s="170"/>
      <c r="DPY458" s="170"/>
      <c r="DPZ458" s="170"/>
      <c r="DQA458" s="170"/>
      <c r="DQB458" s="170"/>
      <c r="DQC458" s="170"/>
      <c r="DQD458" s="170"/>
      <c r="DQE458" s="170"/>
      <c r="DQF458" s="170"/>
      <c r="DQG458" s="170"/>
      <c r="DQH458" s="170"/>
      <c r="DQI458" s="170"/>
      <c r="DQJ458" s="170"/>
      <c r="DQK458" s="170"/>
      <c r="DQL458" s="170"/>
      <c r="DQM458" s="170"/>
      <c r="DQN458" s="170"/>
      <c r="DQO458" s="170"/>
      <c r="DQP458" s="170"/>
      <c r="DQQ458" s="170"/>
      <c r="DQR458" s="170"/>
      <c r="DQS458" s="170"/>
      <c r="DQT458" s="170"/>
      <c r="DQU458" s="170"/>
      <c r="DQV458" s="170"/>
      <c r="DQW458" s="170"/>
      <c r="DQX458" s="170"/>
      <c r="DQY458" s="170"/>
      <c r="DQZ458" s="170"/>
      <c r="DRA458" s="170"/>
      <c r="DRB458" s="170"/>
      <c r="DRC458" s="170"/>
      <c r="DRD458" s="170"/>
      <c r="DRE458" s="170"/>
      <c r="DRF458" s="170"/>
      <c r="DRG458" s="170"/>
      <c r="DRH458" s="170"/>
      <c r="DRI458" s="170"/>
      <c r="DRJ458" s="170"/>
      <c r="DRK458" s="170"/>
      <c r="DRL458" s="170"/>
      <c r="DRM458" s="170"/>
      <c r="DRN458" s="170"/>
      <c r="DRO458" s="170"/>
      <c r="DRP458" s="170"/>
      <c r="DRQ458" s="170"/>
      <c r="DRR458" s="170"/>
      <c r="DRS458" s="170"/>
      <c r="DRT458" s="170"/>
      <c r="DRU458" s="170"/>
      <c r="DRV458" s="170"/>
      <c r="DRW458" s="170"/>
      <c r="DRX458" s="170"/>
      <c r="DRY458" s="170"/>
      <c r="DRZ458" s="170"/>
      <c r="DSA458" s="170"/>
      <c r="DSB458" s="170"/>
      <c r="DSC458" s="170"/>
      <c r="DSD458" s="170"/>
      <c r="DSE458" s="170"/>
      <c r="DSF458" s="170"/>
      <c r="DSG458" s="170"/>
      <c r="DSH458" s="170"/>
      <c r="DSI458" s="170"/>
      <c r="DSJ458" s="170"/>
      <c r="DSK458" s="170"/>
      <c r="DSL458" s="170"/>
      <c r="DSM458" s="170"/>
      <c r="DSN458" s="170"/>
      <c r="DSO458" s="170"/>
      <c r="DSP458" s="170"/>
      <c r="DSQ458" s="170"/>
      <c r="DSR458" s="170"/>
      <c r="DSS458" s="170"/>
      <c r="DST458" s="170"/>
      <c r="DSU458" s="170"/>
      <c r="DSV458" s="170"/>
      <c r="DSW458" s="170"/>
      <c r="DSX458" s="170"/>
      <c r="DSY458" s="170"/>
      <c r="DSZ458" s="170"/>
      <c r="DTA458" s="170"/>
      <c r="DTB458" s="170"/>
      <c r="DTC458" s="170"/>
      <c r="DTD458" s="170"/>
      <c r="DTE458" s="170"/>
      <c r="DTF458" s="170"/>
      <c r="DTG458" s="170"/>
      <c r="DTH458" s="170"/>
      <c r="DTI458" s="170"/>
      <c r="DTJ458" s="170"/>
      <c r="DTK458" s="170"/>
      <c r="DTL458" s="170"/>
      <c r="DTM458" s="170"/>
      <c r="DTN458" s="170"/>
      <c r="DTO458" s="170"/>
      <c r="DTP458" s="170"/>
      <c r="DTQ458" s="170"/>
      <c r="DTR458" s="170"/>
      <c r="DTS458" s="170"/>
      <c r="DTT458" s="170"/>
      <c r="DTU458" s="170"/>
      <c r="DTV458" s="170"/>
      <c r="DTW458" s="170"/>
      <c r="DTX458" s="170"/>
      <c r="DTY458" s="170"/>
      <c r="DTZ458" s="170"/>
      <c r="DUA458" s="170"/>
      <c r="DUB458" s="170"/>
      <c r="DUC458" s="170"/>
      <c r="DUD458" s="170"/>
      <c r="DUE458" s="170"/>
      <c r="DUF458" s="170"/>
      <c r="DUG458" s="170"/>
      <c r="DUH458" s="170"/>
      <c r="DUI458" s="170"/>
      <c r="DUJ458" s="170"/>
      <c r="DUK458" s="170"/>
      <c r="DUL458" s="170"/>
      <c r="DUM458" s="170"/>
      <c r="DUN458" s="170"/>
      <c r="DUO458" s="170"/>
      <c r="DUP458" s="170"/>
      <c r="DUQ458" s="170"/>
      <c r="DUR458" s="170"/>
      <c r="DUS458" s="170"/>
      <c r="DUT458" s="170"/>
      <c r="DUU458" s="170"/>
      <c r="DUV458" s="170"/>
      <c r="DUW458" s="170"/>
      <c r="DUX458" s="170"/>
      <c r="DUY458" s="170"/>
      <c r="DUZ458" s="170"/>
      <c r="DVA458" s="170"/>
      <c r="DVB458" s="170"/>
      <c r="DVC458" s="170"/>
      <c r="DVD458" s="170"/>
      <c r="DVE458" s="170"/>
      <c r="DVF458" s="170"/>
      <c r="DVG458" s="170"/>
      <c r="DVH458" s="170"/>
      <c r="DVI458" s="170"/>
      <c r="DVJ458" s="170"/>
      <c r="DVK458" s="170"/>
      <c r="DVL458" s="170"/>
      <c r="DVM458" s="170"/>
      <c r="DVN458" s="170"/>
      <c r="DVO458" s="170"/>
      <c r="DVP458" s="170"/>
      <c r="DVQ458" s="170"/>
      <c r="DVR458" s="170"/>
      <c r="DVS458" s="170"/>
      <c r="DVT458" s="170"/>
      <c r="DVU458" s="170"/>
      <c r="DVV458" s="170"/>
      <c r="DVW458" s="170"/>
      <c r="DVX458" s="170"/>
      <c r="DVY458" s="170"/>
      <c r="DVZ458" s="170"/>
      <c r="DWA458" s="170"/>
      <c r="DWB458" s="170"/>
      <c r="DWC458" s="170"/>
      <c r="DWD458" s="170"/>
      <c r="DWE458" s="170"/>
      <c r="DWF458" s="170"/>
      <c r="DWG458" s="170"/>
      <c r="DWH458" s="170"/>
      <c r="DWI458" s="170"/>
      <c r="DWJ458" s="170"/>
      <c r="DWK458" s="170"/>
      <c r="DWL458" s="170"/>
      <c r="DWM458" s="170"/>
      <c r="DWN458" s="170"/>
      <c r="DWO458" s="170"/>
      <c r="DWP458" s="170"/>
      <c r="DWQ458" s="170"/>
      <c r="DWR458" s="170"/>
      <c r="DWS458" s="170"/>
      <c r="DWT458" s="170"/>
      <c r="DWU458" s="170"/>
      <c r="DWV458" s="170"/>
      <c r="DWW458" s="170"/>
      <c r="DWX458" s="170"/>
      <c r="DWY458" s="170"/>
      <c r="DWZ458" s="170"/>
      <c r="DXA458" s="170"/>
      <c r="DXB458" s="170"/>
      <c r="DXC458" s="170"/>
      <c r="DXD458" s="170"/>
      <c r="DXE458" s="170"/>
      <c r="DXF458" s="170"/>
      <c r="DXG458" s="170"/>
      <c r="DXH458" s="170"/>
      <c r="DXI458" s="170"/>
      <c r="DXJ458" s="170"/>
      <c r="DXK458" s="170"/>
      <c r="DXL458" s="170"/>
      <c r="DXM458" s="170"/>
      <c r="DXN458" s="170"/>
      <c r="DXO458" s="170"/>
      <c r="DXP458" s="170"/>
      <c r="DXQ458" s="170"/>
      <c r="DXR458" s="170"/>
      <c r="DXS458" s="170"/>
      <c r="DXT458" s="170"/>
      <c r="DXU458" s="170"/>
      <c r="DXV458" s="170"/>
      <c r="DXW458" s="170"/>
      <c r="DXX458" s="170"/>
      <c r="DXY458" s="170"/>
      <c r="DXZ458" s="170"/>
      <c r="DYA458" s="170"/>
      <c r="DYB458" s="170"/>
      <c r="DYC458" s="170"/>
      <c r="DYD458" s="170"/>
      <c r="DYE458" s="170"/>
      <c r="DYF458" s="170"/>
      <c r="DYG458" s="170"/>
      <c r="DYH458" s="170"/>
      <c r="DYI458" s="170"/>
      <c r="DYJ458" s="170"/>
      <c r="DYK458" s="170"/>
      <c r="DYL458" s="170"/>
      <c r="DYM458" s="170"/>
      <c r="DYN458" s="170"/>
      <c r="DYO458" s="170"/>
      <c r="DYP458" s="170"/>
      <c r="DYQ458" s="170"/>
      <c r="DYR458" s="170"/>
      <c r="DYS458" s="170"/>
      <c r="DYT458" s="170"/>
      <c r="DYU458" s="170"/>
      <c r="DYV458" s="170"/>
      <c r="DYW458" s="170"/>
      <c r="DYX458" s="170"/>
      <c r="DYY458" s="170"/>
      <c r="DYZ458" s="170"/>
      <c r="DZA458" s="170"/>
      <c r="DZB458" s="170"/>
      <c r="DZC458" s="170"/>
      <c r="DZD458" s="170"/>
      <c r="DZE458" s="170"/>
      <c r="DZF458" s="170"/>
      <c r="DZG458" s="170"/>
      <c r="DZH458" s="170"/>
      <c r="DZI458" s="170"/>
      <c r="DZJ458" s="170"/>
      <c r="DZK458" s="170"/>
      <c r="DZL458" s="170"/>
      <c r="DZM458" s="170"/>
      <c r="DZN458" s="170"/>
      <c r="DZO458" s="170"/>
      <c r="DZP458" s="170"/>
      <c r="DZQ458" s="170"/>
      <c r="DZR458" s="170"/>
      <c r="DZS458" s="170"/>
      <c r="DZT458" s="170"/>
      <c r="DZU458" s="170"/>
      <c r="DZV458" s="170"/>
      <c r="DZW458" s="170"/>
      <c r="DZX458" s="170"/>
      <c r="DZY458" s="170"/>
      <c r="DZZ458" s="170"/>
      <c r="EAA458" s="170"/>
      <c r="EAB458" s="170"/>
      <c r="EAC458" s="170"/>
      <c r="EAD458" s="170"/>
      <c r="EAE458" s="170"/>
      <c r="EAF458" s="170"/>
      <c r="EAG458" s="170"/>
      <c r="EAH458" s="170"/>
      <c r="EAI458" s="170"/>
      <c r="EAJ458" s="170"/>
      <c r="EAK458" s="170"/>
      <c r="EAL458" s="170"/>
      <c r="EAM458" s="170"/>
      <c r="EAN458" s="170"/>
      <c r="EAO458" s="170"/>
      <c r="EAP458" s="170"/>
      <c r="EAQ458" s="170"/>
      <c r="EAR458" s="170"/>
      <c r="EAS458" s="170"/>
      <c r="EAT458" s="170"/>
      <c r="EAU458" s="170"/>
      <c r="EAV458" s="170"/>
      <c r="EAW458" s="170"/>
      <c r="EAX458" s="170"/>
      <c r="EAY458" s="170"/>
      <c r="EAZ458" s="170"/>
      <c r="EBA458" s="170"/>
      <c r="EBB458" s="170"/>
      <c r="EBC458" s="170"/>
      <c r="EBD458" s="170"/>
      <c r="EBE458" s="170"/>
      <c r="EBF458" s="170"/>
      <c r="EBG458" s="170"/>
      <c r="EBH458" s="170"/>
      <c r="EBI458" s="170"/>
      <c r="EBJ458" s="170"/>
      <c r="EBK458" s="170"/>
      <c r="EBL458" s="170"/>
      <c r="EBM458" s="170"/>
      <c r="EBN458" s="170"/>
      <c r="EBO458" s="170"/>
      <c r="EBP458" s="170"/>
      <c r="EBQ458" s="170"/>
      <c r="EBR458" s="170"/>
      <c r="EBS458" s="170"/>
      <c r="EBT458" s="170"/>
      <c r="EBU458" s="170"/>
      <c r="EBV458" s="170"/>
      <c r="EBW458" s="170"/>
      <c r="EBX458" s="170"/>
      <c r="EBY458" s="170"/>
      <c r="EBZ458" s="170"/>
      <c r="ECA458" s="170"/>
      <c r="ECB458" s="170"/>
      <c r="ECC458" s="170"/>
      <c r="ECD458" s="170"/>
      <c r="ECE458" s="170"/>
      <c r="ECF458" s="170"/>
      <c r="ECG458" s="170"/>
      <c r="ECH458" s="170"/>
      <c r="ECI458" s="170"/>
      <c r="ECJ458" s="170"/>
      <c r="ECK458" s="170"/>
      <c r="ECL458" s="170"/>
      <c r="ECM458" s="170"/>
      <c r="ECN458" s="170"/>
      <c r="ECO458" s="170"/>
      <c r="ECP458" s="170"/>
      <c r="ECQ458" s="170"/>
      <c r="ECR458" s="170"/>
      <c r="ECS458" s="170"/>
      <c r="ECT458" s="170"/>
      <c r="ECU458" s="170"/>
      <c r="ECV458" s="170"/>
      <c r="ECW458" s="170"/>
      <c r="ECX458" s="170"/>
      <c r="ECY458" s="170"/>
      <c r="ECZ458" s="170"/>
      <c r="EDA458" s="170"/>
      <c r="EDB458" s="170"/>
      <c r="EDC458" s="170"/>
      <c r="EDD458" s="170"/>
      <c r="EDE458" s="170"/>
      <c r="EDF458" s="170"/>
      <c r="EDG458" s="170"/>
      <c r="EDH458" s="170"/>
      <c r="EDI458" s="170"/>
      <c r="EDJ458" s="170"/>
      <c r="EDK458" s="170"/>
      <c r="EDL458" s="170"/>
      <c r="EDM458" s="170"/>
      <c r="EDN458" s="170"/>
      <c r="EDO458" s="170"/>
      <c r="EDP458" s="170"/>
      <c r="EDQ458" s="170"/>
      <c r="EDR458" s="170"/>
      <c r="EDS458" s="170"/>
      <c r="EDT458" s="170"/>
      <c r="EDU458" s="170"/>
      <c r="EDV458" s="170"/>
      <c r="EDW458" s="170"/>
      <c r="EDX458" s="170"/>
      <c r="EDY458" s="170"/>
      <c r="EDZ458" s="170"/>
      <c r="EEA458" s="170"/>
      <c r="EEB458" s="170"/>
      <c r="EEC458" s="170"/>
      <c r="EED458" s="170"/>
      <c r="EEE458" s="170"/>
      <c r="EEF458" s="170"/>
      <c r="EEG458" s="170"/>
      <c r="EEH458" s="170"/>
      <c r="EEI458" s="170"/>
      <c r="EEJ458" s="170"/>
      <c r="EEK458" s="170"/>
      <c r="EEL458" s="170"/>
      <c r="EEM458" s="170"/>
      <c r="EEN458" s="170"/>
      <c r="EEO458" s="170"/>
      <c r="EEP458" s="170"/>
      <c r="EEQ458" s="170"/>
      <c r="EER458" s="170"/>
      <c r="EES458" s="170"/>
      <c r="EET458" s="170"/>
      <c r="EEU458" s="170"/>
      <c r="EEV458" s="170"/>
      <c r="EEW458" s="170"/>
      <c r="EEX458" s="170"/>
      <c r="EEY458" s="170"/>
      <c r="EEZ458" s="170"/>
      <c r="EFA458" s="170"/>
      <c r="EFB458" s="170"/>
      <c r="EFC458" s="170"/>
      <c r="EFD458" s="170"/>
      <c r="EFE458" s="170"/>
      <c r="EFF458" s="170"/>
      <c r="EFG458" s="170"/>
      <c r="EFH458" s="170"/>
      <c r="EFI458" s="170"/>
      <c r="EFJ458" s="170"/>
      <c r="EFK458" s="170"/>
      <c r="EFL458" s="170"/>
      <c r="EFM458" s="170"/>
      <c r="EFN458" s="170"/>
      <c r="EFO458" s="170"/>
      <c r="EFP458" s="170"/>
      <c r="EFQ458" s="170"/>
      <c r="EFR458" s="170"/>
      <c r="EFS458" s="170"/>
      <c r="EFT458" s="170"/>
      <c r="EFU458" s="170"/>
      <c r="EFV458" s="170"/>
      <c r="EFW458" s="170"/>
      <c r="EFX458" s="170"/>
      <c r="EFY458" s="170"/>
      <c r="EFZ458" s="170"/>
      <c r="EGA458" s="170"/>
      <c r="EGB458" s="170"/>
      <c r="EGC458" s="170"/>
      <c r="EGD458" s="170"/>
      <c r="EGE458" s="170"/>
      <c r="EGF458" s="170"/>
      <c r="EGG458" s="170"/>
      <c r="EGH458" s="170"/>
      <c r="EGI458" s="170"/>
      <c r="EGJ458" s="170"/>
      <c r="EGK458" s="170"/>
      <c r="EGL458" s="170"/>
      <c r="EGM458" s="170"/>
      <c r="EGN458" s="170"/>
      <c r="EGO458" s="170"/>
      <c r="EGP458" s="170"/>
      <c r="EGQ458" s="170"/>
      <c r="EGR458" s="170"/>
      <c r="EGS458" s="170"/>
      <c r="EGT458" s="170"/>
      <c r="EGU458" s="170"/>
      <c r="EGV458" s="170"/>
      <c r="EGW458" s="170"/>
      <c r="EGX458" s="170"/>
      <c r="EGY458" s="170"/>
      <c r="EGZ458" s="170"/>
      <c r="EHA458" s="170"/>
      <c r="EHB458" s="170"/>
      <c r="EHC458" s="170"/>
      <c r="EHD458" s="170"/>
      <c r="EHE458" s="170"/>
      <c r="EHF458" s="170"/>
      <c r="EHG458" s="170"/>
      <c r="EHH458" s="170"/>
      <c r="EHI458" s="170"/>
      <c r="EHJ458" s="170"/>
      <c r="EHK458" s="170"/>
      <c r="EHL458" s="170"/>
      <c r="EHM458" s="170"/>
      <c r="EHN458" s="170"/>
      <c r="EHO458" s="170"/>
      <c r="EHP458" s="170"/>
      <c r="EHQ458" s="170"/>
      <c r="EHR458" s="170"/>
      <c r="EHS458" s="170"/>
      <c r="EHT458" s="170"/>
      <c r="EHU458" s="170"/>
      <c r="EHV458" s="170"/>
      <c r="EHW458" s="170"/>
      <c r="EHX458" s="170"/>
      <c r="EHY458" s="170"/>
      <c r="EHZ458" s="170"/>
      <c r="EIA458" s="170"/>
      <c r="EIB458" s="170"/>
      <c r="EIC458" s="170"/>
      <c r="EID458" s="170"/>
      <c r="EIE458" s="170"/>
      <c r="EIF458" s="170"/>
      <c r="EIG458" s="170"/>
      <c r="EIH458" s="170"/>
      <c r="EII458" s="170"/>
      <c r="EIJ458" s="170"/>
      <c r="EIK458" s="170"/>
      <c r="EIL458" s="170"/>
      <c r="EIM458" s="170"/>
      <c r="EIN458" s="170"/>
      <c r="EIO458" s="170"/>
      <c r="EIP458" s="170"/>
      <c r="EIQ458" s="170"/>
      <c r="EIR458" s="170"/>
      <c r="EIS458" s="170"/>
      <c r="EIT458" s="170"/>
      <c r="EIU458" s="170"/>
      <c r="EIV458" s="170"/>
      <c r="EIW458" s="170"/>
      <c r="EIX458" s="170"/>
      <c r="EIY458" s="170"/>
      <c r="EIZ458" s="170"/>
      <c r="EJA458" s="170"/>
      <c r="EJB458" s="170"/>
      <c r="EJC458" s="170"/>
      <c r="EJD458" s="170"/>
      <c r="EJE458" s="170"/>
      <c r="EJF458" s="170"/>
      <c r="EJG458" s="170"/>
      <c r="EJH458" s="170"/>
      <c r="EJI458" s="170"/>
      <c r="EJJ458" s="170"/>
      <c r="EJK458" s="170"/>
      <c r="EJL458" s="170"/>
      <c r="EJM458" s="170"/>
      <c r="EJN458" s="170"/>
      <c r="EJO458" s="170"/>
      <c r="EJP458" s="170"/>
      <c r="EJQ458" s="170"/>
      <c r="EJR458" s="170"/>
      <c r="EJS458" s="170"/>
      <c r="EJT458" s="170"/>
      <c r="EJU458" s="170"/>
      <c r="EJV458" s="170"/>
      <c r="EJW458" s="170"/>
      <c r="EJX458" s="170"/>
      <c r="EJY458" s="170"/>
      <c r="EJZ458" s="170"/>
      <c r="EKA458" s="170"/>
      <c r="EKB458" s="170"/>
      <c r="EKC458" s="170"/>
      <c r="EKD458" s="170"/>
      <c r="EKE458" s="170"/>
      <c r="EKF458" s="170"/>
      <c r="EKG458" s="170"/>
      <c r="EKH458" s="170"/>
      <c r="EKI458" s="170"/>
      <c r="EKJ458" s="170"/>
      <c r="EKK458" s="170"/>
      <c r="EKL458" s="170"/>
      <c r="EKM458" s="170"/>
      <c r="EKN458" s="170"/>
      <c r="EKO458" s="170"/>
      <c r="EKP458" s="170"/>
      <c r="EKQ458" s="170"/>
      <c r="EKR458" s="170"/>
      <c r="EKS458" s="170"/>
      <c r="EKT458" s="170"/>
      <c r="EKU458" s="170"/>
      <c r="EKV458" s="170"/>
      <c r="EKW458" s="170"/>
      <c r="EKX458" s="170"/>
      <c r="EKY458" s="170"/>
      <c r="EKZ458" s="170"/>
      <c r="ELA458" s="170"/>
      <c r="ELB458" s="170"/>
      <c r="ELC458" s="170"/>
      <c r="ELD458" s="170"/>
      <c r="ELE458" s="170"/>
      <c r="ELF458" s="170"/>
      <c r="ELG458" s="170"/>
      <c r="ELH458" s="170"/>
      <c r="ELI458" s="170"/>
      <c r="ELJ458" s="170"/>
      <c r="ELK458" s="170"/>
      <c r="ELL458" s="170"/>
      <c r="ELM458" s="170"/>
      <c r="ELN458" s="170"/>
      <c r="ELO458" s="170"/>
      <c r="ELP458" s="170"/>
      <c r="ELQ458" s="170"/>
      <c r="ELR458" s="170"/>
      <c r="ELS458" s="170"/>
      <c r="ELT458" s="170"/>
      <c r="ELU458" s="170"/>
      <c r="ELV458" s="170"/>
      <c r="ELW458" s="170"/>
      <c r="ELX458" s="170"/>
      <c r="ELY458" s="170"/>
      <c r="ELZ458" s="170"/>
      <c r="EMA458" s="170"/>
      <c r="EMB458" s="170"/>
      <c r="EMC458" s="170"/>
      <c r="EMD458" s="170"/>
      <c r="EME458" s="170"/>
      <c r="EMF458" s="170"/>
      <c r="EMG458" s="170"/>
      <c r="EMH458" s="170"/>
      <c r="EMI458" s="170"/>
      <c r="EMJ458" s="170"/>
      <c r="EMK458" s="170"/>
      <c r="EML458" s="170"/>
      <c r="EMM458" s="170"/>
      <c r="EMN458" s="170"/>
      <c r="EMO458" s="170"/>
      <c r="EMP458" s="170"/>
      <c r="EMQ458" s="170"/>
      <c r="EMR458" s="170"/>
      <c r="EMS458" s="170"/>
      <c r="EMT458" s="170"/>
      <c r="EMU458" s="170"/>
      <c r="EMV458" s="170"/>
      <c r="EMW458" s="170"/>
      <c r="EMX458" s="170"/>
      <c r="EMY458" s="170"/>
      <c r="EMZ458" s="170"/>
      <c r="ENA458" s="170"/>
      <c r="ENB458" s="170"/>
      <c r="ENC458" s="170"/>
      <c r="END458" s="170"/>
      <c r="ENE458" s="170"/>
      <c r="ENF458" s="170"/>
      <c r="ENG458" s="170"/>
      <c r="ENH458" s="170"/>
      <c r="ENI458" s="170"/>
      <c r="ENJ458" s="170"/>
      <c r="ENK458" s="170"/>
      <c r="ENL458" s="170"/>
      <c r="ENM458" s="170"/>
      <c r="ENN458" s="170"/>
      <c r="ENO458" s="170"/>
      <c r="ENP458" s="170"/>
      <c r="ENQ458" s="170"/>
      <c r="ENR458" s="170"/>
      <c r="ENS458" s="170"/>
      <c r="ENT458" s="170"/>
      <c r="ENU458" s="170"/>
      <c r="ENV458" s="170"/>
      <c r="ENW458" s="170"/>
      <c r="ENX458" s="170"/>
      <c r="ENY458" s="170"/>
      <c r="ENZ458" s="170"/>
      <c r="EOA458" s="170"/>
      <c r="EOB458" s="170"/>
      <c r="EOC458" s="170"/>
      <c r="EOD458" s="170"/>
      <c r="EOE458" s="170"/>
      <c r="EOF458" s="170"/>
      <c r="EOG458" s="170"/>
      <c r="EOH458" s="170"/>
      <c r="EOI458" s="170"/>
      <c r="EOJ458" s="170"/>
      <c r="EOK458" s="170"/>
      <c r="EOL458" s="170"/>
      <c r="EOM458" s="170"/>
      <c r="EON458" s="170"/>
      <c r="EOO458" s="170"/>
      <c r="EOP458" s="170"/>
      <c r="EOQ458" s="170"/>
      <c r="EOR458" s="170"/>
      <c r="EOS458" s="170"/>
      <c r="EOT458" s="170"/>
      <c r="EOU458" s="170"/>
      <c r="EOV458" s="170"/>
      <c r="EOW458" s="170"/>
      <c r="EOX458" s="170"/>
      <c r="EOY458" s="170"/>
      <c r="EOZ458" s="170"/>
      <c r="EPA458" s="170"/>
      <c r="EPB458" s="170"/>
      <c r="EPC458" s="170"/>
      <c r="EPD458" s="170"/>
      <c r="EPE458" s="170"/>
      <c r="EPF458" s="170"/>
      <c r="EPG458" s="170"/>
      <c r="EPH458" s="170"/>
      <c r="EPI458" s="170"/>
      <c r="EPJ458" s="170"/>
      <c r="EPK458" s="170"/>
      <c r="EPL458" s="170"/>
      <c r="EPM458" s="170"/>
      <c r="EPN458" s="170"/>
      <c r="EPO458" s="170"/>
      <c r="EPP458" s="170"/>
      <c r="EPQ458" s="170"/>
      <c r="EPR458" s="170"/>
      <c r="EPS458" s="170"/>
      <c r="EPT458" s="170"/>
      <c r="EPU458" s="170"/>
      <c r="EPV458" s="170"/>
      <c r="EPW458" s="170"/>
      <c r="EPX458" s="170"/>
      <c r="EPY458" s="170"/>
      <c r="EPZ458" s="170"/>
      <c r="EQA458" s="170"/>
      <c r="EQB458" s="170"/>
      <c r="EQC458" s="170"/>
      <c r="EQD458" s="170"/>
      <c r="EQE458" s="170"/>
      <c r="EQF458" s="170"/>
      <c r="EQG458" s="170"/>
      <c r="EQH458" s="170"/>
      <c r="EQI458" s="170"/>
      <c r="EQJ458" s="170"/>
      <c r="EQK458" s="170"/>
      <c r="EQL458" s="170"/>
      <c r="EQM458" s="170"/>
      <c r="EQN458" s="170"/>
      <c r="EQO458" s="170"/>
      <c r="EQP458" s="170"/>
      <c r="EQQ458" s="170"/>
      <c r="EQR458" s="170"/>
      <c r="EQS458" s="170"/>
      <c r="EQT458" s="170"/>
      <c r="EQU458" s="170"/>
      <c r="EQV458" s="170"/>
      <c r="EQW458" s="170"/>
      <c r="EQX458" s="170"/>
      <c r="EQY458" s="170"/>
      <c r="EQZ458" s="170"/>
      <c r="ERA458" s="170"/>
      <c r="ERB458" s="170"/>
      <c r="ERC458" s="170"/>
      <c r="ERD458" s="170"/>
      <c r="ERE458" s="170"/>
      <c r="ERF458" s="170"/>
      <c r="ERG458" s="170"/>
      <c r="ERH458" s="170"/>
      <c r="ERI458" s="170"/>
      <c r="ERJ458" s="170"/>
      <c r="ERK458" s="170"/>
      <c r="ERL458" s="170"/>
      <c r="ERM458" s="170"/>
      <c r="ERN458" s="170"/>
      <c r="ERO458" s="170"/>
      <c r="ERP458" s="170"/>
      <c r="ERQ458" s="170"/>
      <c r="ERR458" s="170"/>
      <c r="ERS458" s="170"/>
      <c r="ERT458" s="170"/>
      <c r="ERU458" s="170"/>
      <c r="ERV458" s="170"/>
      <c r="ERW458" s="170"/>
      <c r="ERX458" s="170"/>
      <c r="ERY458" s="170"/>
      <c r="ERZ458" s="170"/>
      <c r="ESA458" s="170"/>
      <c r="ESB458" s="170"/>
      <c r="ESC458" s="170"/>
      <c r="ESD458" s="170"/>
      <c r="ESE458" s="170"/>
      <c r="ESF458" s="170"/>
      <c r="ESG458" s="170"/>
      <c r="ESH458" s="170"/>
      <c r="ESI458" s="170"/>
      <c r="ESJ458" s="170"/>
      <c r="ESK458" s="170"/>
      <c r="ESL458" s="170"/>
      <c r="ESM458" s="170"/>
      <c r="ESN458" s="170"/>
      <c r="ESO458" s="170"/>
      <c r="ESP458" s="170"/>
      <c r="ESQ458" s="170"/>
      <c r="ESR458" s="170"/>
      <c r="ESS458" s="170"/>
      <c r="EST458" s="170"/>
      <c r="ESU458" s="170"/>
      <c r="ESV458" s="170"/>
      <c r="ESW458" s="170"/>
      <c r="ESX458" s="170"/>
      <c r="ESY458" s="170"/>
      <c r="ESZ458" s="170"/>
      <c r="ETA458" s="170"/>
      <c r="ETB458" s="170"/>
      <c r="ETC458" s="170"/>
      <c r="ETD458" s="170"/>
      <c r="ETE458" s="170"/>
      <c r="ETF458" s="170"/>
      <c r="ETG458" s="170"/>
      <c r="ETH458" s="170"/>
      <c r="ETI458" s="170"/>
      <c r="ETJ458" s="170"/>
      <c r="ETK458" s="170"/>
      <c r="ETL458" s="170"/>
      <c r="ETM458" s="170"/>
      <c r="ETN458" s="170"/>
      <c r="ETO458" s="170"/>
      <c r="ETP458" s="170"/>
      <c r="ETQ458" s="170"/>
      <c r="ETR458" s="170"/>
      <c r="ETS458" s="170"/>
      <c r="ETT458" s="170"/>
      <c r="ETU458" s="170"/>
      <c r="ETV458" s="170"/>
      <c r="ETW458" s="170"/>
      <c r="ETX458" s="170"/>
      <c r="ETY458" s="170"/>
      <c r="ETZ458" s="170"/>
      <c r="EUA458" s="170"/>
      <c r="EUB458" s="170"/>
      <c r="EUC458" s="170"/>
      <c r="EUD458" s="170"/>
      <c r="EUE458" s="170"/>
      <c r="EUF458" s="170"/>
      <c r="EUG458" s="170"/>
      <c r="EUH458" s="170"/>
      <c r="EUI458" s="170"/>
      <c r="EUJ458" s="170"/>
      <c r="EUK458" s="170"/>
      <c r="EUL458" s="170"/>
      <c r="EUM458" s="170"/>
      <c r="EUN458" s="170"/>
      <c r="EUO458" s="170"/>
      <c r="EUP458" s="170"/>
      <c r="EUQ458" s="170"/>
      <c r="EUR458" s="170"/>
      <c r="EUS458" s="170"/>
      <c r="EUT458" s="170"/>
      <c r="EUU458" s="170"/>
      <c r="EUV458" s="170"/>
      <c r="EUW458" s="170"/>
      <c r="EUX458" s="170"/>
      <c r="EUY458" s="170"/>
      <c r="EUZ458" s="170"/>
      <c r="EVA458" s="170"/>
      <c r="EVB458" s="170"/>
      <c r="EVC458" s="170"/>
      <c r="EVD458" s="170"/>
      <c r="EVE458" s="170"/>
      <c r="EVF458" s="170"/>
      <c r="EVG458" s="170"/>
      <c r="EVH458" s="170"/>
      <c r="EVI458" s="170"/>
      <c r="EVJ458" s="170"/>
      <c r="EVK458" s="170"/>
      <c r="EVL458" s="170"/>
      <c r="EVM458" s="170"/>
      <c r="EVN458" s="170"/>
      <c r="EVO458" s="170"/>
      <c r="EVP458" s="170"/>
      <c r="EVQ458" s="170"/>
      <c r="EVR458" s="170"/>
      <c r="EVS458" s="170"/>
      <c r="EVT458" s="170"/>
      <c r="EVU458" s="170"/>
      <c r="EVV458" s="170"/>
      <c r="EVW458" s="170"/>
      <c r="EVX458" s="170"/>
      <c r="EVY458" s="170"/>
      <c r="EVZ458" s="170"/>
      <c r="EWA458" s="170"/>
      <c r="EWB458" s="170"/>
      <c r="EWC458" s="170"/>
      <c r="EWD458" s="170"/>
      <c r="EWE458" s="170"/>
      <c r="EWF458" s="170"/>
      <c r="EWG458" s="170"/>
      <c r="EWH458" s="170"/>
      <c r="EWI458" s="170"/>
      <c r="EWJ458" s="170"/>
      <c r="EWK458" s="170"/>
      <c r="EWL458" s="170"/>
      <c r="EWM458" s="170"/>
      <c r="EWN458" s="170"/>
      <c r="EWO458" s="170"/>
      <c r="EWP458" s="170"/>
      <c r="EWQ458" s="170"/>
      <c r="EWR458" s="170"/>
      <c r="EWS458" s="170"/>
      <c r="EWT458" s="170"/>
      <c r="EWU458" s="170"/>
      <c r="EWV458" s="170"/>
      <c r="EWW458" s="170"/>
      <c r="EWX458" s="170"/>
      <c r="EWY458" s="170"/>
      <c r="EWZ458" s="170"/>
      <c r="EXA458" s="170"/>
      <c r="EXB458" s="170"/>
      <c r="EXC458" s="170"/>
      <c r="EXD458" s="170"/>
      <c r="EXE458" s="170"/>
      <c r="EXF458" s="170"/>
      <c r="EXG458" s="170"/>
      <c r="EXH458" s="170"/>
      <c r="EXI458" s="170"/>
      <c r="EXJ458" s="170"/>
      <c r="EXK458" s="170"/>
      <c r="EXL458" s="170"/>
      <c r="EXM458" s="170"/>
      <c r="EXN458" s="170"/>
      <c r="EXO458" s="170"/>
      <c r="EXP458" s="170"/>
      <c r="EXQ458" s="170"/>
      <c r="EXR458" s="170"/>
      <c r="EXS458" s="170"/>
      <c r="EXT458" s="170"/>
      <c r="EXU458" s="170"/>
      <c r="EXV458" s="170"/>
      <c r="EXW458" s="170"/>
      <c r="EXX458" s="170"/>
      <c r="EXY458" s="170"/>
      <c r="EXZ458" s="170"/>
      <c r="EYA458" s="170"/>
      <c r="EYB458" s="170"/>
      <c r="EYC458" s="170"/>
      <c r="EYD458" s="170"/>
      <c r="EYE458" s="170"/>
      <c r="EYF458" s="170"/>
      <c r="EYG458" s="170"/>
      <c r="EYH458" s="170"/>
      <c r="EYI458" s="170"/>
      <c r="EYJ458" s="170"/>
      <c r="EYK458" s="170"/>
      <c r="EYL458" s="170"/>
      <c r="EYM458" s="170"/>
      <c r="EYN458" s="170"/>
      <c r="EYO458" s="170"/>
      <c r="EYP458" s="170"/>
      <c r="EYQ458" s="170"/>
      <c r="EYR458" s="170"/>
      <c r="EYS458" s="170"/>
      <c r="EYT458" s="170"/>
      <c r="EYU458" s="170"/>
      <c r="EYV458" s="170"/>
      <c r="EYW458" s="170"/>
      <c r="EYX458" s="170"/>
      <c r="EYY458" s="170"/>
      <c r="EYZ458" s="170"/>
      <c r="EZA458" s="170"/>
      <c r="EZB458" s="170"/>
      <c r="EZC458" s="170"/>
      <c r="EZD458" s="170"/>
      <c r="EZE458" s="170"/>
      <c r="EZF458" s="170"/>
      <c r="EZG458" s="170"/>
      <c r="EZH458" s="170"/>
      <c r="EZI458" s="170"/>
      <c r="EZJ458" s="170"/>
      <c r="EZK458" s="170"/>
      <c r="EZL458" s="170"/>
      <c r="EZM458" s="170"/>
      <c r="EZN458" s="170"/>
      <c r="EZO458" s="170"/>
      <c r="EZP458" s="170"/>
      <c r="EZQ458" s="170"/>
      <c r="EZR458" s="170"/>
      <c r="EZS458" s="170"/>
      <c r="EZT458" s="170"/>
      <c r="EZU458" s="170"/>
      <c r="EZV458" s="170"/>
      <c r="EZW458" s="170"/>
      <c r="EZX458" s="170"/>
      <c r="EZY458" s="170"/>
      <c r="EZZ458" s="170"/>
      <c r="FAA458" s="170"/>
      <c r="FAB458" s="170"/>
      <c r="FAC458" s="170"/>
      <c r="FAD458" s="170"/>
      <c r="FAE458" s="170"/>
      <c r="FAF458" s="170"/>
      <c r="FAG458" s="170"/>
      <c r="FAH458" s="170"/>
      <c r="FAI458" s="170"/>
      <c r="FAJ458" s="170"/>
      <c r="FAK458" s="170"/>
      <c r="FAL458" s="170"/>
      <c r="FAM458" s="170"/>
      <c r="FAN458" s="170"/>
      <c r="FAO458" s="170"/>
      <c r="FAP458" s="170"/>
      <c r="FAQ458" s="170"/>
      <c r="FAR458" s="170"/>
      <c r="FAS458" s="170"/>
      <c r="FAT458" s="170"/>
      <c r="FAU458" s="170"/>
      <c r="FAV458" s="170"/>
      <c r="FAW458" s="170"/>
      <c r="FAX458" s="170"/>
      <c r="FAY458" s="170"/>
      <c r="FAZ458" s="170"/>
      <c r="FBA458" s="170"/>
      <c r="FBB458" s="170"/>
      <c r="FBC458" s="170"/>
      <c r="FBD458" s="170"/>
      <c r="FBE458" s="170"/>
      <c r="FBF458" s="170"/>
      <c r="FBG458" s="170"/>
      <c r="FBH458" s="170"/>
      <c r="FBI458" s="170"/>
      <c r="FBJ458" s="170"/>
      <c r="FBK458" s="170"/>
      <c r="FBL458" s="170"/>
      <c r="FBM458" s="170"/>
      <c r="FBN458" s="170"/>
      <c r="FBO458" s="170"/>
      <c r="FBP458" s="170"/>
      <c r="FBQ458" s="170"/>
      <c r="FBR458" s="170"/>
      <c r="FBS458" s="170"/>
      <c r="FBT458" s="170"/>
      <c r="FBU458" s="170"/>
      <c r="FBV458" s="170"/>
      <c r="FBW458" s="170"/>
      <c r="FBX458" s="170"/>
      <c r="FBY458" s="170"/>
      <c r="FBZ458" s="170"/>
      <c r="FCA458" s="170"/>
      <c r="FCB458" s="170"/>
      <c r="FCC458" s="170"/>
      <c r="FCD458" s="170"/>
      <c r="FCE458" s="170"/>
      <c r="FCF458" s="170"/>
      <c r="FCG458" s="170"/>
      <c r="FCH458" s="170"/>
      <c r="FCI458" s="170"/>
      <c r="FCJ458" s="170"/>
      <c r="FCK458" s="170"/>
      <c r="FCL458" s="170"/>
      <c r="FCM458" s="170"/>
      <c r="FCN458" s="170"/>
      <c r="FCO458" s="170"/>
      <c r="FCP458" s="170"/>
      <c r="FCQ458" s="170"/>
      <c r="FCR458" s="170"/>
      <c r="FCS458" s="170"/>
      <c r="FCT458" s="170"/>
      <c r="FCU458" s="170"/>
      <c r="FCV458" s="170"/>
      <c r="FCW458" s="170"/>
      <c r="FCX458" s="170"/>
      <c r="FCY458" s="170"/>
      <c r="FCZ458" s="170"/>
      <c r="FDA458" s="170"/>
      <c r="FDB458" s="170"/>
      <c r="FDC458" s="170"/>
      <c r="FDD458" s="170"/>
      <c r="FDE458" s="170"/>
      <c r="FDF458" s="170"/>
      <c r="FDG458" s="170"/>
      <c r="FDH458" s="170"/>
      <c r="FDI458" s="170"/>
      <c r="FDJ458" s="170"/>
      <c r="FDK458" s="170"/>
      <c r="FDL458" s="170"/>
      <c r="FDM458" s="170"/>
      <c r="FDN458" s="170"/>
      <c r="FDO458" s="170"/>
      <c r="FDP458" s="170"/>
      <c r="FDQ458" s="170"/>
      <c r="FDR458" s="170"/>
      <c r="FDS458" s="170"/>
      <c r="FDT458" s="170"/>
      <c r="FDU458" s="170"/>
      <c r="FDV458" s="170"/>
      <c r="FDW458" s="170"/>
      <c r="FDX458" s="170"/>
      <c r="FDY458" s="170"/>
      <c r="FDZ458" s="170"/>
      <c r="FEA458" s="170"/>
      <c r="FEB458" s="170"/>
      <c r="FEC458" s="170"/>
      <c r="FED458" s="170"/>
      <c r="FEE458" s="170"/>
      <c r="FEF458" s="170"/>
      <c r="FEG458" s="170"/>
      <c r="FEH458" s="170"/>
      <c r="FEI458" s="170"/>
      <c r="FEJ458" s="170"/>
      <c r="FEK458" s="170"/>
      <c r="FEL458" s="170"/>
      <c r="FEM458" s="170"/>
      <c r="FEN458" s="170"/>
      <c r="FEO458" s="170"/>
      <c r="FEP458" s="170"/>
      <c r="FEQ458" s="170"/>
      <c r="FER458" s="170"/>
      <c r="FES458" s="170"/>
      <c r="FET458" s="170"/>
      <c r="FEU458" s="170"/>
      <c r="FEV458" s="170"/>
      <c r="FEW458" s="170"/>
      <c r="FEX458" s="170"/>
      <c r="FEY458" s="170"/>
      <c r="FEZ458" s="170"/>
      <c r="FFA458" s="170"/>
      <c r="FFB458" s="170"/>
      <c r="FFC458" s="170"/>
      <c r="FFD458" s="170"/>
      <c r="FFE458" s="170"/>
      <c r="FFF458" s="170"/>
      <c r="FFG458" s="170"/>
      <c r="FFH458" s="170"/>
      <c r="FFI458" s="170"/>
      <c r="FFJ458" s="170"/>
      <c r="FFK458" s="170"/>
      <c r="FFL458" s="170"/>
      <c r="FFM458" s="170"/>
      <c r="FFN458" s="170"/>
      <c r="FFO458" s="170"/>
      <c r="FFP458" s="170"/>
      <c r="FFQ458" s="170"/>
      <c r="FFR458" s="170"/>
      <c r="FFS458" s="170"/>
      <c r="FFT458" s="170"/>
      <c r="FFU458" s="170"/>
      <c r="FFV458" s="170"/>
      <c r="FFW458" s="170"/>
      <c r="FFX458" s="170"/>
      <c r="FFY458" s="170"/>
      <c r="FFZ458" s="170"/>
      <c r="FGA458" s="170"/>
      <c r="FGB458" s="170"/>
      <c r="FGC458" s="170"/>
      <c r="FGD458" s="170"/>
      <c r="FGE458" s="170"/>
      <c r="FGF458" s="170"/>
      <c r="FGG458" s="170"/>
      <c r="FGH458" s="170"/>
      <c r="FGI458" s="170"/>
      <c r="FGJ458" s="170"/>
      <c r="FGK458" s="170"/>
      <c r="FGL458" s="170"/>
      <c r="FGM458" s="170"/>
      <c r="FGN458" s="170"/>
      <c r="FGO458" s="170"/>
      <c r="FGP458" s="170"/>
      <c r="FGQ458" s="170"/>
      <c r="FGR458" s="170"/>
      <c r="FGS458" s="170"/>
      <c r="FGT458" s="170"/>
      <c r="FGU458" s="170"/>
      <c r="FGV458" s="170"/>
      <c r="FGW458" s="170"/>
      <c r="FGX458" s="170"/>
      <c r="FGY458" s="170"/>
      <c r="FGZ458" s="170"/>
      <c r="FHA458" s="170"/>
      <c r="FHB458" s="170"/>
      <c r="FHC458" s="170"/>
      <c r="FHD458" s="170"/>
      <c r="FHE458" s="170"/>
      <c r="FHF458" s="170"/>
      <c r="FHG458" s="170"/>
      <c r="FHH458" s="170"/>
      <c r="FHI458" s="170"/>
      <c r="FHJ458" s="170"/>
      <c r="FHK458" s="170"/>
      <c r="FHL458" s="170"/>
      <c r="FHM458" s="170"/>
      <c r="FHN458" s="170"/>
      <c r="FHO458" s="170"/>
      <c r="FHP458" s="170"/>
      <c r="FHQ458" s="170"/>
      <c r="FHR458" s="170"/>
      <c r="FHS458" s="170"/>
      <c r="FHT458" s="170"/>
      <c r="FHU458" s="170"/>
      <c r="FHV458" s="170"/>
      <c r="FHW458" s="170"/>
      <c r="FHX458" s="170"/>
      <c r="FHY458" s="170"/>
      <c r="FHZ458" s="170"/>
      <c r="FIA458" s="170"/>
      <c r="FIB458" s="170"/>
      <c r="FIC458" s="170"/>
      <c r="FID458" s="170"/>
      <c r="FIE458" s="170"/>
      <c r="FIF458" s="170"/>
      <c r="FIG458" s="170"/>
      <c r="FIH458" s="170"/>
      <c r="FII458" s="170"/>
      <c r="FIJ458" s="170"/>
      <c r="FIK458" s="170"/>
      <c r="FIL458" s="170"/>
      <c r="FIM458" s="170"/>
      <c r="FIN458" s="170"/>
      <c r="FIO458" s="170"/>
      <c r="FIP458" s="170"/>
      <c r="FIQ458" s="170"/>
      <c r="FIR458" s="170"/>
      <c r="FIS458" s="170"/>
      <c r="FIT458" s="170"/>
      <c r="FIU458" s="170"/>
      <c r="FIV458" s="170"/>
      <c r="FIW458" s="170"/>
      <c r="FIX458" s="170"/>
      <c r="FIY458" s="170"/>
      <c r="FIZ458" s="170"/>
      <c r="FJA458" s="170"/>
      <c r="FJB458" s="170"/>
      <c r="FJC458" s="170"/>
      <c r="FJD458" s="170"/>
      <c r="FJE458" s="170"/>
      <c r="FJF458" s="170"/>
      <c r="FJG458" s="170"/>
      <c r="FJH458" s="170"/>
      <c r="FJI458" s="170"/>
      <c r="FJJ458" s="170"/>
      <c r="FJK458" s="170"/>
      <c r="FJL458" s="170"/>
      <c r="FJM458" s="170"/>
      <c r="FJN458" s="170"/>
      <c r="FJO458" s="170"/>
      <c r="FJP458" s="170"/>
      <c r="FJQ458" s="170"/>
      <c r="FJR458" s="170"/>
      <c r="FJS458" s="170"/>
      <c r="FJT458" s="170"/>
      <c r="FJU458" s="170"/>
      <c r="FJV458" s="170"/>
      <c r="FJW458" s="170"/>
      <c r="FJX458" s="170"/>
      <c r="FJY458" s="170"/>
      <c r="FJZ458" s="170"/>
      <c r="FKA458" s="170"/>
      <c r="FKB458" s="170"/>
      <c r="FKC458" s="170"/>
      <c r="FKD458" s="170"/>
      <c r="FKE458" s="170"/>
      <c r="FKF458" s="170"/>
      <c r="FKG458" s="170"/>
      <c r="FKH458" s="170"/>
      <c r="FKI458" s="170"/>
      <c r="FKJ458" s="170"/>
      <c r="FKK458" s="170"/>
      <c r="FKL458" s="170"/>
      <c r="FKM458" s="170"/>
      <c r="FKN458" s="170"/>
      <c r="FKO458" s="170"/>
      <c r="FKP458" s="170"/>
      <c r="FKQ458" s="170"/>
      <c r="FKR458" s="170"/>
      <c r="FKS458" s="170"/>
      <c r="FKT458" s="170"/>
      <c r="FKU458" s="170"/>
      <c r="FKV458" s="170"/>
      <c r="FKW458" s="170"/>
      <c r="FKX458" s="170"/>
      <c r="FKY458" s="170"/>
      <c r="FKZ458" s="170"/>
      <c r="FLA458" s="170"/>
      <c r="FLB458" s="170"/>
      <c r="FLC458" s="170"/>
      <c r="FLD458" s="170"/>
      <c r="FLE458" s="170"/>
      <c r="FLF458" s="170"/>
      <c r="FLG458" s="170"/>
      <c r="FLH458" s="170"/>
      <c r="FLI458" s="170"/>
      <c r="FLJ458" s="170"/>
      <c r="FLK458" s="170"/>
      <c r="FLL458" s="170"/>
      <c r="FLM458" s="170"/>
      <c r="FLN458" s="170"/>
      <c r="FLO458" s="170"/>
      <c r="FLP458" s="170"/>
      <c r="FLQ458" s="170"/>
      <c r="FLR458" s="170"/>
      <c r="FLS458" s="170"/>
      <c r="FLT458" s="170"/>
      <c r="FLU458" s="170"/>
      <c r="FLV458" s="170"/>
      <c r="FLW458" s="170"/>
      <c r="FLX458" s="170"/>
      <c r="FLY458" s="170"/>
      <c r="FLZ458" s="170"/>
      <c r="FMA458" s="170"/>
      <c r="FMB458" s="170"/>
      <c r="FMC458" s="170"/>
      <c r="FMD458" s="170"/>
      <c r="FME458" s="170"/>
      <c r="FMF458" s="170"/>
      <c r="FMG458" s="170"/>
      <c r="FMH458" s="170"/>
      <c r="FMI458" s="170"/>
      <c r="FMJ458" s="170"/>
      <c r="FMK458" s="170"/>
      <c r="FML458" s="170"/>
      <c r="FMM458" s="170"/>
      <c r="FMN458" s="170"/>
      <c r="FMO458" s="170"/>
      <c r="FMP458" s="170"/>
      <c r="FMQ458" s="170"/>
      <c r="FMR458" s="170"/>
      <c r="FMS458" s="170"/>
      <c r="FMT458" s="170"/>
      <c r="FMU458" s="170"/>
      <c r="FMV458" s="170"/>
      <c r="FMW458" s="170"/>
      <c r="FMX458" s="170"/>
      <c r="FMY458" s="170"/>
      <c r="FMZ458" s="170"/>
      <c r="FNA458" s="170"/>
      <c r="FNB458" s="170"/>
      <c r="FNC458" s="170"/>
      <c r="FND458" s="170"/>
      <c r="FNE458" s="170"/>
      <c r="FNF458" s="170"/>
      <c r="FNG458" s="170"/>
      <c r="FNH458" s="170"/>
      <c r="FNI458" s="170"/>
      <c r="FNJ458" s="170"/>
      <c r="FNK458" s="170"/>
      <c r="FNL458" s="170"/>
      <c r="FNM458" s="170"/>
      <c r="FNN458" s="170"/>
      <c r="FNO458" s="170"/>
      <c r="FNP458" s="170"/>
      <c r="FNQ458" s="170"/>
      <c r="FNR458" s="170"/>
      <c r="FNS458" s="170"/>
      <c r="FNT458" s="170"/>
      <c r="FNU458" s="170"/>
      <c r="FNV458" s="170"/>
      <c r="FNW458" s="170"/>
      <c r="FNX458" s="170"/>
      <c r="FNY458" s="170"/>
      <c r="FNZ458" s="170"/>
      <c r="FOA458" s="170"/>
      <c r="FOB458" s="170"/>
      <c r="FOC458" s="170"/>
      <c r="FOD458" s="170"/>
      <c r="FOE458" s="170"/>
      <c r="FOF458" s="170"/>
      <c r="FOG458" s="170"/>
      <c r="FOH458" s="170"/>
      <c r="FOI458" s="170"/>
      <c r="FOJ458" s="170"/>
      <c r="FOK458" s="170"/>
      <c r="FOL458" s="170"/>
      <c r="FOM458" s="170"/>
      <c r="FON458" s="170"/>
      <c r="FOO458" s="170"/>
      <c r="FOP458" s="170"/>
      <c r="FOQ458" s="170"/>
      <c r="FOR458" s="170"/>
      <c r="FOS458" s="170"/>
      <c r="FOT458" s="170"/>
      <c r="FOU458" s="170"/>
      <c r="FOV458" s="170"/>
      <c r="FOW458" s="170"/>
      <c r="FOX458" s="170"/>
      <c r="FOY458" s="170"/>
      <c r="FOZ458" s="170"/>
      <c r="FPA458" s="170"/>
      <c r="FPB458" s="170"/>
      <c r="FPC458" s="170"/>
      <c r="FPD458" s="170"/>
      <c r="FPE458" s="170"/>
      <c r="FPF458" s="170"/>
      <c r="FPG458" s="170"/>
      <c r="FPH458" s="170"/>
      <c r="FPI458" s="170"/>
      <c r="FPJ458" s="170"/>
      <c r="FPK458" s="170"/>
      <c r="FPL458" s="170"/>
      <c r="FPM458" s="170"/>
      <c r="FPN458" s="170"/>
      <c r="FPO458" s="170"/>
      <c r="FPP458" s="170"/>
      <c r="FPQ458" s="170"/>
      <c r="FPR458" s="170"/>
      <c r="FPS458" s="170"/>
      <c r="FPT458" s="170"/>
      <c r="FPU458" s="170"/>
      <c r="FPV458" s="170"/>
      <c r="FPW458" s="170"/>
      <c r="FPX458" s="170"/>
      <c r="FPY458" s="170"/>
      <c r="FPZ458" s="170"/>
      <c r="FQA458" s="170"/>
      <c r="FQB458" s="170"/>
      <c r="FQC458" s="170"/>
      <c r="FQD458" s="170"/>
      <c r="FQE458" s="170"/>
      <c r="FQF458" s="170"/>
      <c r="FQG458" s="170"/>
      <c r="FQH458" s="170"/>
      <c r="FQI458" s="170"/>
      <c r="FQJ458" s="170"/>
      <c r="FQK458" s="170"/>
      <c r="FQL458" s="170"/>
      <c r="FQM458" s="170"/>
      <c r="FQN458" s="170"/>
      <c r="FQO458" s="170"/>
      <c r="FQP458" s="170"/>
      <c r="FQQ458" s="170"/>
      <c r="FQR458" s="170"/>
      <c r="FQS458" s="170"/>
      <c r="FQT458" s="170"/>
      <c r="FQU458" s="170"/>
      <c r="FQV458" s="170"/>
      <c r="FQW458" s="170"/>
      <c r="FQX458" s="170"/>
      <c r="FQY458" s="170"/>
      <c r="FQZ458" s="170"/>
      <c r="FRA458" s="170"/>
      <c r="FRB458" s="170"/>
      <c r="FRC458" s="170"/>
      <c r="FRD458" s="170"/>
      <c r="FRE458" s="170"/>
      <c r="FRF458" s="170"/>
      <c r="FRG458" s="170"/>
      <c r="FRH458" s="170"/>
      <c r="FRI458" s="170"/>
      <c r="FRJ458" s="170"/>
      <c r="FRK458" s="170"/>
      <c r="FRL458" s="170"/>
      <c r="FRM458" s="170"/>
      <c r="FRN458" s="170"/>
      <c r="FRO458" s="170"/>
      <c r="FRP458" s="170"/>
      <c r="FRQ458" s="170"/>
      <c r="FRR458" s="170"/>
      <c r="FRS458" s="170"/>
      <c r="FRT458" s="170"/>
      <c r="FRU458" s="170"/>
      <c r="FRV458" s="170"/>
      <c r="FRW458" s="170"/>
      <c r="FRX458" s="170"/>
      <c r="FRY458" s="170"/>
      <c r="FRZ458" s="170"/>
      <c r="FSA458" s="170"/>
      <c r="FSB458" s="170"/>
      <c r="FSC458" s="170"/>
      <c r="FSD458" s="170"/>
      <c r="FSE458" s="170"/>
      <c r="FSF458" s="170"/>
      <c r="FSG458" s="170"/>
      <c r="FSH458" s="170"/>
      <c r="FSI458" s="170"/>
      <c r="FSJ458" s="170"/>
      <c r="FSK458" s="170"/>
      <c r="FSL458" s="170"/>
      <c r="FSM458" s="170"/>
      <c r="FSN458" s="170"/>
      <c r="FSO458" s="170"/>
      <c r="FSP458" s="170"/>
      <c r="FSQ458" s="170"/>
      <c r="FSR458" s="170"/>
      <c r="FSS458" s="170"/>
      <c r="FST458" s="170"/>
      <c r="FSU458" s="170"/>
      <c r="FSV458" s="170"/>
      <c r="FSW458" s="170"/>
      <c r="FSX458" s="170"/>
      <c r="FSY458" s="170"/>
      <c r="FSZ458" s="170"/>
      <c r="FTA458" s="170"/>
      <c r="FTB458" s="170"/>
      <c r="FTC458" s="170"/>
      <c r="FTD458" s="170"/>
      <c r="FTE458" s="170"/>
      <c r="FTF458" s="170"/>
      <c r="FTG458" s="170"/>
      <c r="FTH458" s="170"/>
      <c r="FTI458" s="170"/>
      <c r="FTJ458" s="170"/>
      <c r="FTK458" s="170"/>
      <c r="FTL458" s="170"/>
      <c r="FTM458" s="170"/>
      <c r="FTN458" s="170"/>
      <c r="FTO458" s="170"/>
      <c r="FTP458" s="170"/>
      <c r="FTQ458" s="170"/>
      <c r="FTR458" s="170"/>
      <c r="FTS458" s="170"/>
      <c r="FTT458" s="170"/>
      <c r="FTU458" s="170"/>
      <c r="FTV458" s="170"/>
      <c r="FTW458" s="170"/>
      <c r="FTX458" s="170"/>
      <c r="FTY458" s="170"/>
      <c r="FTZ458" s="170"/>
      <c r="FUA458" s="170"/>
      <c r="FUB458" s="170"/>
      <c r="FUC458" s="170"/>
      <c r="FUD458" s="170"/>
      <c r="FUE458" s="170"/>
      <c r="FUF458" s="170"/>
      <c r="FUG458" s="170"/>
      <c r="FUH458" s="170"/>
      <c r="FUI458" s="170"/>
      <c r="FUJ458" s="170"/>
      <c r="FUK458" s="170"/>
      <c r="FUL458" s="170"/>
      <c r="FUM458" s="170"/>
      <c r="FUN458" s="170"/>
      <c r="FUO458" s="170"/>
      <c r="FUP458" s="170"/>
      <c r="FUQ458" s="170"/>
      <c r="FUR458" s="170"/>
      <c r="FUS458" s="170"/>
      <c r="FUT458" s="170"/>
      <c r="FUU458" s="170"/>
      <c r="FUV458" s="170"/>
      <c r="FUW458" s="170"/>
      <c r="FUX458" s="170"/>
      <c r="FUY458" s="170"/>
      <c r="FUZ458" s="170"/>
      <c r="FVA458" s="170"/>
      <c r="FVB458" s="170"/>
      <c r="FVC458" s="170"/>
      <c r="FVD458" s="170"/>
      <c r="FVE458" s="170"/>
      <c r="FVF458" s="170"/>
      <c r="FVG458" s="170"/>
      <c r="FVH458" s="170"/>
      <c r="FVI458" s="170"/>
      <c r="FVJ458" s="170"/>
      <c r="FVK458" s="170"/>
      <c r="FVL458" s="170"/>
      <c r="FVM458" s="170"/>
      <c r="FVN458" s="170"/>
      <c r="FVO458" s="170"/>
      <c r="FVP458" s="170"/>
      <c r="FVQ458" s="170"/>
      <c r="FVR458" s="170"/>
      <c r="FVS458" s="170"/>
      <c r="FVT458" s="170"/>
      <c r="FVU458" s="170"/>
      <c r="FVV458" s="170"/>
      <c r="FVW458" s="170"/>
      <c r="FVX458" s="170"/>
      <c r="FVY458" s="170"/>
      <c r="FVZ458" s="170"/>
      <c r="FWA458" s="170"/>
      <c r="FWB458" s="170"/>
      <c r="FWC458" s="170"/>
      <c r="FWD458" s="170"/>
      <c r="FWE458" s="170"/>
      <c r="FWF458" s="170"/>
      <c r="FWG458" s="170"/>
      <c r="FWH458" s="170"/>
      <c r="FWI458" s="170"/>
      <c r="FWJ458" s="170"/>
      <c r="FWK458" s="170"/>
      <c r="FWL458" s="170"/>
      <c r="FWM458" s="170"/>
      <c r="FWN458" s="170"/>
      <c r="FWO458" s="170"/>
      <c r="FWP458" s="170"/>
      <c r="FWQ458" s="170"/>
      <c r="FWR458" s="170"/>
      <c r="FWS458" s="170"/>
      <c r="FWT458" s="170"/>
      <c r="FWU458" s="170"/>
      <c r="FWV458" s="170"/>
      <c r="FWW458" s="170"/>
      <c r="FWX458" s="170"/>
      <c r="FWY458" s="170"/>
      <c r="FWZ458" s="170"/>
      <c r="FXA458" s="170"/>
      <c r="FXB458" s="170"/>
      <c r="FXC458" s="170"/>
      <c r="FXD458" s="170"/>
      <c r="FXE458" s="170"/>
      <c r="FXF458" s="170"/>
      <c r="FXG458" s="170"/>
      <c r="FXH458" s="170"/>
      <c r="FXI458" s="170"/>
      <c r="FXJ458" s="170"/>
      <c r="FXK458" s="170"/>
      <c r="FXL458" s="170"/>
      <c r="FXM458" s="170"/>
      <c r="FXN458" s="170"/>
      <c r="FXO458" s="170"/>
      <c r="FXP458" s="170"/>
      <c r="FXQ458" s="170"/>
      <c r="FXR458" s="170"/>
      <c r="FXS458" s="170"/>
      <c r="FXT458" s="170"/>
      <c r="FXU458" s="170"/>
      <c r="FXV458" s="170"/>
      <c r="FXW458" s="170"/>
      <c r="FXX458" s="170"/>
      <c r="FXY458" s="170"/>
      <c r="FXZ458" s="170"/>
      <c r="FYA458" s="170"/>
      <c r="FYB458" s="170"/>
      <c r="FYC458" s="170"/>
      <c r="FYD458" s="170"/>
      <c r="FYE458" s="170"/>
      <c r="FYF458" s="170"/>
      <c r="FYG458" s="170"/>
      <c r="FYH458" s="170"/>
      <c r="FYI458" s="170"/>
      <c r="FYJ458" s="170"/>
      <c r="FYK458" s="170"/>
      <c r="FYL458" s="170"/>
      <c r="FYM458" s="170"/>
      <c r="FYN458" s="170"/>
      <c r="FYO458" s="170"/>
      <c r="FYP458" s="170"/>
      <c r="FYQ458" s="170"/>
      <c r="FYR458" s="170"/>
      <c r="FYS458" s="170"/>
      <c r="FYT458" s="170"/>
      <c r="FYU458" s="170"/>
      <c r="FYV458" s="170"/>
      <c r="FYW458" s="170"/>
      <c r="FYX458" s="170"/>
      <c r="FYY458" s="170"/>
      <c r="FYZ458" s="170"/>
      <c r="FZA458" s="170"/>
      <c r="FZB458" s="170"/>
      <c r="FZC458" s="170"/>
      <c r="FZD458" s="170"/>
      <c r="FZE458" s="170"/>
      <c r="FZF458" s="170"/>
      <c r="FZG458" s="170"/>
      <c r="FZH458" s="170"/>
      <c r="FZI458" s="170"/>
      <c r="FZJ458" s="170"/>
      <c r="FZK458" s="170"/>
      <c r="FZL458" s="170"/>
      <c r="FZM458" s="170"/>
      <c r="FZN458" s="170"/>
      <c r="FZO458" s="170"/>
      <c r="FZP458" s="170"/>
      <c r="FZQ458" s="170"/>
      <c r="FZR458" s="170"/>
      <c r="FZS458" s="170"/>
      <c r="FZT458" s="170"/>
      <c r="FZU458" s="170"/>
      <c r="FZV458" s="170"/>
      <c r="FZW458" s="170"/>
      <c r="FZX458" s="170"/>
      <c r="FZY458" s="170"/>
      <c r="FZZ458" s="170"/>
      <c r="GAA458" s="170"/>
      <c r="GAB458" s="170"/>
      <c r="GAC458" s="170"/>
      <c r="GAD458" s="170"/>
      <c r="GAE458" s="170"/>
      <c r="GAF458" s="170"/>
      <c r="GAG458" s="170"/>
      <c r="GAH458" s="170"/>
      <c r="GAI458" s="170"/>
      <c r="GAJ458" s="170"/>
      <c r="GAK458" s="170"/>
      <c r="GAL458" s="170"/>
      <c r="GAM458" s="170"/>
      <c r="GAN458" s="170"/>
      <c r="GAO458" s="170"/>
      <c r="GAP458" s="170"/>
      <c r="GAQ458" s="170"/>
      <c r="GAR458" s="170"/>
      <c r="GAS458" s="170"/>
      <c r="GAT458" s="170"/>
      <c r="GAU458" s="170"/>
      <c r="GAV458" s="170"/>
      <c r="GAW458" s="170"/>
      <c r="GAX458" s="170"/>
      <c r="GAY458" s="170"/>
      <c r="GAZ458" s="170"/>
      <c r="GBA458" s="170"/>
      <c r="GBB458" s="170"/>
      <c r="GBC458" s="170"/>
      <c r="GBD458" s="170"/>
      <c r="GBE458" s="170"/>
      <c r="GBF458" s="170"/>
      <c r="GBG458" s="170"/>
      <c r="GBH458" s="170"/>
      <c r="GBI458" s="170"/>
      <c r="GBJ458" s="170"/>
      <c r="GBK458" s="170"/>
      <c r="GBL458" s="170"/>
      <c r="GBM458" s="170"/>
      <c r="GBN458" s="170"/>
      <c r="GBO458" s="170"/>
      <c r="GBP458" s="170"/>
      <c r="GBQ458" s="170"/>
      <c r="GBR458" s="170"/>
      <c r="GBS458" s="170"/>
      <c r="GBT458" s="170"/>
      <c r="GBU458" s="170"/>
      <c r="GBV458" s="170"/>
      <c r="GBW458" s="170"/>
      <c r="GBX458" s="170"/>
      <c r="GBY458" s="170"/>
      <c r="GBZ458" s="170"/>
      <c r="GCA458" s="170"/>
      <c r="GCB458" s="170"/>
      <c r="GCC458" s="170"/>
      <c r="GCD458" s="170"/>
      <c r="GCE458" s="170"/>
      <c r="GCF458" s="170"/>
      <c r="GCG458" s="170"/>
      <c r="GCH458" s="170"/>
      <c r="GCI458" s="170"/>
      <c r="GCJ458" s="170"/>
      <c r="GCK458" s="170"/>
      <c r="GCL458" s="170"/>
      <c r="GCM458" s="170"/>
      <c r="GCN458" s="170"/>
      <c r="GCO458" s="170"/>
      <c r="GCP458" s="170"/>
      <c r="GCQ458" s="170"/>
      <c r="GCR458" s="170"/>
      <c r="GCS458" s="170"/>
      <c r="GCT458" s="170"/>
      <c r="GCU458" s="170"/>
      <c r="GCV458" s="170"/>
      <c r="GCW458" s="170"/>
      <c r="GCX458" s="170"/>
      <c r="GCY458" s="170"/>
      <c r="GCZ458" s="170"/>
      <c r="GDA458" s="170"/>
      <c r="GDB458" s="170"/>
      <c r="GDC458" s="170"/>
      <c r="GDD458" s="170"/>
      <c r="GDE458" s="170"/>
      <c r="GDF458" s="170"/>
      <c r="GDG458" s="170"/>
      <c r="GDH458" s="170"/>
      <c r="GDI458" s="170"/>
      <c r="GDJ458" s="170"/>
      <c r="GDK458" s="170"/>
      <c r="GDL458" s="170"/>
      <c r="GDM458" s="170"/>
      <c r="GDN458" s="170"/>
      <c r="GDO458" s="170"/>
      <c r="GDP458" s="170"/>
      <c r="GDQ458" s="170"/>
      <c r="GDR458" s="170"/>
      <c r="GDS458" s="170"/>
      <c r="GDT458" s="170"/>
      <c r="GDU458" s="170"/>
      <c r="GDV458" s="170"/>
      <c r="GDW458" s="170"/>
      <c r="GDX458" s="170"/>
      <c r="GDY458" s="170"/>
      <c r="GDZ458" s="170"/>
      <c r="GEA458" s="170"/>
      <c r="GEB458" s="170"/>
      <c r="GEC458" s="170"/>
      <c r="GED458" s="170"/>
      <c r="GEE458" s="170"/>
      <c r="GEF458" s="170"/>
      <c r="GEG458" s="170"/>
      <c r="GEH458" s="170"/>
      <c r="GEI458" s="170"/>
      <c r="GEJ458" s="170"/>
      <c r="GEK458" s="170"/>
      <c r="GEL458" s="170"/>
      <c r="GEM458" s="170"/>
      <c r="GEN458" s="170"/>
      <c r="GEO458" s="170"/>
      <c r="GEP458" s="170"/>
      <c r="GEQ458" s="170"/>
      <c r="GER458" s="170"/>
      <c r="GES458" s="170"/>
      <c r="GET458" s="170"/>
      <c r="GEU458" s="170"/>
      <c r="GEV458" s="170"/>
      <c r="GEW458" s="170"/>
      <c r="GEX458" s="170"/>
      <c r="GEY458" s="170"/>
      <c r="GEZ458" s="170"/>
      <c r="GFA458" s="170"/>
      <c r="GFB458" s="170"/>
      <c r="GFC458" s="170"/>
      <c r="GFD458" s="170"/>
      <c r="GFE458" s="170"/>
      <c r="GFF458" s="170"/>
      <c r="GFG458" s="170"/>
      <c r="GFH458" s="170"/>
      <c r="GFI458" s="170"/>
      <c r="GFJ458" s="170"/>
      <c r="GFK458" s="170"/>
      <c r="GFL458" s="170"/>
      <c r="GFM458" s="170"/>
      <c r="GFN458" s="170"/>
      <c r="GFO458" s="170"/>
      <c r="GFP458" s="170"/>
      <c r="GFQ458" s="170"/>
      <c r="GFR458" s="170"/>
      <c r="GFS458" s="170"/>
      <c r="GFT458" s="170"/>
      <c r="GFU458" s="170"/>
      <c r="GFV458" s="170"/>
      <c r="GFW458" s="170"/>
      <c r="GFX458" s="170"/>
      <c r="GFY458" s="170"/>
      <c r="GFZ458" s="170"/>
      <c r="GGA458" s="170"/>
      <c r="GGB458" s="170"/>
      <c r="GGC458" s="170"/>
      <c r="GGD458" s="170"/>
      <c r="GGE458" s="170"/>
      <c r="GGF458" s="170"/>
      <c r="GGG458" s="170"/>
      <c r="GGH458" s="170"/>
      <c r="GGI458" s="170"/>
      <c r="GGJ458" s="170"/>
      <c r="GGK458" s="170"/>
      <c r="GGL458" s="170"/>
      <c r="GGM458" s="170"/>
      <c r="GGN458" s="170"/>
      <c r="GGO458" s="170"/>
      <c r="GGP458" s="170"/>
      <c r="GGQ458" s="170"/>
      <c r="GGR458" s="170"/>
      <c r="GGS458" s="170"/>
      <c r="GGT458" s="170"/>
      <c r="GGU458" s="170"/>
      <c r="GGV458" s="170"/>
      <c r="GGW458" s="170"/>
      <c r="GGX458" s="170"/>
      <c r="GGY458" s="170"/>
      <c r="GGZ458" s="170"/>
      <c r="GHA458" s="170"/>
      <c r="GHB458" s="170"/>
      <c r="GHC458" s="170"/>
      <c r="GHD458" s="170"/>
      <c r="GHE458" s="170"/>
      <c r="GHF458" s="170"/>
      <c r="GHG458" s="170"/>
      <c r="GHH458" s="170"/>
      <c r="GHI458" s="170"/>
      <c r="GHJ458" s="170"/>
      <c r="GHK458" s="170"/>
      <c r="GHL458" s="170"/>
      <c r="GHM458" s="170"/>
      <c r="GHN458" s="170"/>
      <c r="GHO458" s="170"/>
      <c r="GHP458" s="170"/>
      <c r="GHQ458" s="170"/>
      <c r="GHR458" s="170"/>
      <c r="GHS458" s="170"/>
      <c r="GHT458" s="170"/>
      <c r="GHU458" s="170"/>
      <c r="GHV458" s="170"/>
      <c r="GHW458" s="170"/>
      <c r="GHX458" s="170"/>
      <c r="GHY458" s="170"/>
      <c r="GHZ458" s="170"/>
      <c r="GIA458" s="170"/>
      <c r="GIB458" s="170"/>
      <c r="GIC458" s="170"/>
      <c r="GID458" s="170"/>
      <c r="GIE458" s="170"/>
      <c r="GIF458" s="170"/>
      <c r="GIG458" s="170"/>
      <c r="GIH458" s="170"/>
      <c r="GII458" s="170"/>
      <c r="GIJ458" s="170"/>
      <c r="GIK458" s="170"/>
      <c r="GIL458" s="170"/>
      <c r="GIM458" s="170"/>
      <c r="GIN458" s="170"/>
      <c r="GIO458" s="170"/>
      <c r="GIP458" s="170"/>
      <c r="GIQ458" s="170"/>
      <c r="GIR458" s="170"/>
      <c r="GIS458" s="170"/>
      <c r="GIT458" s="170"/>
      <c r="GIU458" s="170"/>
      <c r="GIV458" s="170"/>
      <c r="GIW458" s="170"/>
      <c r="GIX458" s="170"/>
      <c r="GIY458" s="170"/>
      <c r="GIZ458" s="170"/>
      <c r="GJA458" s="170"/>
      <c r="GJB458" s="170"/>
      <c r="GJC458" s="170"/>
      <c r="GJD458" s="170"/>
      <c r="GJE458" s="170"/>
      <c r="GJF458" s="170"/>
      <c r="GJG458" s="170"/>
      <c r="GJH458" s="170"/>
      <c r="GJI458" s="170"/>
      <c r="GJJ458" s="170"/>
      <c r="GJK458" s="170"/>
      <c r="GJL458" s="170"/>
      <c r="GJM458" s="170"/>
      <c r="GJN458" s="170"/>
      <c r="GJO458" s="170"/>
      <c r="GJP458" s="170"/>
      <c r="GJQ458" s="170"/>
      <c r="GJR458" s="170"/>
      <c r="GJS458" s="170"/>
      <c r="GJT458" s="170"/>
      <c r="GJU458" s="170"/>
      <c r="GJV458" s="170"/>
      <c r="GJW458" s="170"/>
      <c r="GJX458" s="170"/>
      <c r="GJY458" s="170"/>
      <c r="GJZ458" s="170"/>
      <c r="GKA458" s="170"/>
      <c r="GKB458" s="170"/>
      <c r="GKC458" s="170"/>
      <c r="GKD458" s="170"/>
      <c r="GKE458" s="170"/>
      <c r="GKF458" s="170"/>
      <c r="GKG458" s="170"/>
      <c r="GKH458" s="170"/>
      <c r="GKI458" s="170"/>
      <c r="GKJ458" s="170"/>
      <c r="GKK458" s="170"/>
      <c r="GKL458" s="170"/>
      <c r="GKM458" s="170"/>
      <c r="GKN458" s="170"/>
      <c r="GKO458" s="170"/>
      <c r="GKP458" s="170"/>
      <c r="GKQ458" s="170"/>
      <c r="GKR458" s="170"/>
      <c r="GKS458" s="170"/>
      <c r="GKT458" s="170"/>
      <c r="GKU458" s="170"/>
      <c r="GKV458" s="170"/>
      <c r="GKW458" s="170"/>
      <c r="GKX458" s="170"/>
      <c r="GKY458" s="170"/>
      <c r="GKZ458" s="170"/>
      <c r="GLA458" s="170"/>
      <c r="GLB458" s="170"/>
      <c r="GLC458" s="170"/>
      <c r="GLD458" s="170"/>
      <c r="GLE458" s="170"/>
      <c r="GLF458" s="170"/>
      <c r="GLG458" s="170"/>
      <c r="GLH458" s="170"/>
      <c r="GLI458" s="170"/>
      <c r="GLJ458" s="170"/>
      <c r="GLK458" s="170"/>
      <c r="GLL458" s="170"/>
      <c r="GLM458" s="170"/>
      <c r="GLN458" s="170"/>
      <c r="GLO458" s="170"/>
      <c r="GLP458" s="170"/>
      <c r="GLQ458" s="170"/>
    </row>
    <row r="459" spans="1:5061" s="142" customFormat="1" hidden="1" x14ac:dyDescent="0.25">
      <c r="A459" s="99" t="s">
        <v>401</v>
      </c>
      <c r="B459" s="94" t="s">
        <v>315</v>
      </c>
      <c r="C459" s="91" t="s">
        <v>728</v>
      </c>
      <c r="D459" s="91" t="s">
        <v>32</v>
      </c>
      <c r="E459" s="212" t="s">
        <v>1015</v>
      </c>
      <c r="F459" s="132">
        <v>884.13</v>
      </c>
      <c r="G459" s="92">
        <f>Tabla1[[#This Row],[Precio U. Costo]]*1.05</f>
        <v>928.3365</v>
      </c>
      <c r="H459" s="92">
        <f>Tabla1[[#This Row],[Precio U. Costo]]*1.08</f>
        <v>954.86040000000003</v>
      </c>
      <c r="I459" s="92">
        <f>Tabla1[[#This Row],[Precio U. Costo]]*1.1</f>
        <v>972.54300000000012</v>
      </c>
      <c r="J459" s="92">
        <f>Tabla1[[#This Row],[Precio U. Costo]]*1.15</f>
        <v>1016.7494999999999</v>
      </c>
      <c r="K459" s="92">
        <f>Tabla1[[#This Row],[Precio U. Costo]]*1.2</f>
        <v>1060.9559999999999</v>
      </c>
      <c r="L459" s="92">
        <f>Tabla1[[#This Row],[Precio U. Costo]]*1.25</f>
        <v>1105.1624999999999</v>
      </c>
      <c r="M459" s="92">
        <f>Tabla1[[#This Row],[Precio U. Costo]]*1.3</f>
        <v>1149.3690000000001</v>
      </c>
      <c r="N459" s="92">
        <f>Tabla1[[#This Row],[Precio U. Costo]]*1.35</f>
        <v>1193.5755000000001</v>
      </c>
      <c r="O459" s="92">
        <f>Tabla1[[#This Row],[Precio U. Costo]]*1.4</f>
        <v>1237.7819999999999</v>
      </c>
      <c r="P459" s="92">
        <f>Tabla1[[#This Row],[Precio U. Costo]]*1.45</f>
        <v>1281.9884999999999</v>
      </c>
      <c r="Q459" s="92">
        <f>Tabla1[[#This Row],[Precio U. Costo]]*1.5</f>
        <v>1326.1949999999999</v>
      </c>
      <c r="R459" s="100" t="e">
        <f>VLOOKUP(Tabla1[[#This Row],[Item]],Tabla13[],6,)</f>
        <v>#N/A</v>
      </c>
      <c r="S459" s="93" t="e">
        <f>Tabla1[[#This Row],[Cantidad en Existencia registradas]]-Tabla1[[#This Row],[Cantidad vendida
dd/mm/aaaa]]</f>
        <v>#VALUE!</v>
      </c>
      <c r="T459" s="93" t="e">
        <f>Tabla1[[#This Row],[Cantidad vendida
dd/mm/aaaa]]+#REF!</f>
        <v>#N/A</v>
      </c>
      <c r="U459" s="93" t="e">
        <f>Tabla1[[#This Row],[Existencia
dd/mm/aaaa2]]+#REF!</f>
        <v>#VALUE!</v>
      </c>
      <c r="V459" s="170"/>
      <c r="W459" s="170"/>
      <c r="X459" s="170"/>
      <c r="Y459" s="170"/>
      <c r="Z459" s="170"/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/>
      <c r="AL459" s="170"/>
      <c r="AM459" s="170"/>
      <c r="AN459" s="170"/>
      <c r="AO459" s="170"/>
      <c r="AP459" s="170"/>
      <c r="AQ459" s="170"/>
      <c r="AR459" s="170"/>
      <c r="AS459" s="170"/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0"/>
      <c r="BD459" s="170"/>
      <c r="BE459" s="170"/>
      <c r="BF459" s="170"/>
      <c r="BG459" s="170"/>
      <c r="BH459" s="170"/>
      <c r="BI459" s="170"/>
      <c r="BJ459" s="170"/>
      <c r="BK459" s="170"/>
      <c r="BL459" s="170"/>
      <c r="BM459" s="170"/>
      <c r="BN459" s="170"/>
      <c r="BO459" s="170"/>
      <c r="BP459" s="170"/>
      <c r="BQ459" s="170"/>
      <c r="BR459" s="170"/>
      <c r="BS459" s="170"/>
      <c r="BT459" s="170"/>
      <c r="BU459" s="170"/>
      <c r="BV459" s="170"/>
      <c r="BW459" s="170"/>
      <c r="BX459" s="170"/>
      <c r="BY459" s="170"/>
      <c r="BZ459" s="170"/>
      <c r="CA459" s="170"/>
      <c r="CB459" s="170"/>
      <c r="CC459" s="170"/>
      <c r="CD459" s="170"/>
      <c r="CE459" s="170"/>
      <c r="CF459" s="170"/>
      <c r="CG459" s="170"/>
      <c r="CH459" s="170"/>
      <c r="CI459" s="170"/>
      <c r="CJ459" s="170"/>
      <c r="CK459" s="170"/>
      <c r="CL459" s="170"/>
      <c r="CM459" s="170"/>
      <c r="CN459" s="170"/>
      <c r="CO459" s="170"/>
      <c r="CP459" s="170"/>
      <c r="CQ459" s="170"/>
      <c r="CR459" s="170"/>
      <c r="CS459" s="170"/>
      <c r="CT459" s="170"/>
      <c r="CU459" s="170"/>
      <c r="CV459" s="170"/>
      <c r="CW459" s="170"/>
      <c r="CX459" s="170"/>
      <c r="CY459" s="170"/>
      <c r="CZ459" s="170"/>
      <c r="DA459" s="170"/>
      <c r="DB459" s="170"/>
      <c r="DC459" s="170"/>
      <c r="DD459" s="170"/>
      <c r="DE459" s="170"/>
      <c r="DF459" s="170"/>
      <c r="DG459" s="170"/>
      <c r="DH459" s="170"/>
      <c r="DI459" s="170"/>
      <c r="DJ459" s="170"/>
      <c r="DK459" s="170"/>
      <c r="DL459" s="170"/>
      <c r="DM459" s="170"/>
      <c r="DN459" s="170"/>
      <c r="DO459" s="170"/>
      <c r="DP459" s="170"/>
      <c r="DQ459" s="170"/>
      <c r="DR459" s="170"/>
      <c r="DS459" s="170"/>
      <c r="DT459" s="170"/>
      <c r="DU459" s="170"/>
      <c r="DV459" s="170"/>
      <c r="DW459" s="170"/>
      <c r="DX459" s="170"/>
      <c r="DY459" s="170"/>
      <c r="DZ459" s="170"/>
      <c r="EA459" s="170"/>
      <c r="EB459" s="170"/>
      <c r="EC459" s="170"/>
      <c r="ED459" s="170"/>
      <c r="EE459" s="170"/>
      <c r="EF459" s="170"/>
      <c r="EG459" s="170"/>
      <c r="EH459" s="170"/>
      <c r="EI459" s="170"/>
      <c r="EJ459" s="170"/>
      <c r="EK459" s="170"/>
      <c r="EL459" s="170"/>
      <c r="EM459" s="170"/>
      <c r="EN459" s="170"/>
      <c r="EO459" s="170"/>
      <c r="EP459" s="170"/>
      <c r="EQ459" s="170"/>
      <c r="ER459" s="170"/>
      <c r="ES459" s="170"/>
      <c r="ET459" s="170"/>
      <c r="EU459" s="170"/>
      <c r="EV459" s="170"/>
      <c r="EW459" s="170"/>
      <c r="EX459" s="170"/>
      <c r="EY459" s="170"/>
      <c r="EZ459" s="170"/>
      <c r="FA459" s="170"/>
      <c r="FB459" s="170"/>
      <c r="FC459" s="170"/>
      <c r="FD459" s="170"/>
      <c r="FE459" s="170"/>
      <c r="FF459" s="170"/>
      <c r="FG459" s="170"/>
      <c r="FH459" s="170"/>
      <c r="FI459" s="170"/>
      <c r="FJ459" s="170"/>
      <c r="FK459" s="170"/>
      <c r="FL459" s="170"/>
      <c r="FM459" s="170"/>
      <c r="FN459" s="170"/>
      <c r="FO459" s="170"/>
      <c r="FP459" s="170"/>
      <c r="FQ459" s="170"/>
      <c r="FR459" s="170"/>
      <c r="FS459" s="170"/>
      <c r="FT459" s="170"/>
      <c r="FU459" s="170"/>
      <c r="FV459" s="170"/>
      <c r="FW459" s="170"/>
      <c r="FX459" s="170"/>
      <c r="FY459" s="170"/>
      <c r="FZ459" s="170"/>
      <c r="GA459" s="170"/>
      <c r="GB459" s="170"/>
      <c r="GC459" s="170"/>
      <c r="GD459" s="170"/>
      <c r="GE459" s="170"/>
      <c r="GF459" s="170"/>
      <c r="GG459" s="170"/>
      <c r="GH459" s="170"/>
      <c r="GI459" s="170"/>
      <c r="GJ459" s="170"/>
      <c r="GK459" s="170"/>
      <c r="GL459" s="170"/>
      <c r="GM459" s="170"/>
      <c r="GN459" s="170"/>
      <c r="GO459" s="170"/>
      <c r="GP459" s="170"/>
      <c r="GQ459" s="170"/>
      <c r="GR459" s="170"/>
      <c r="GS459" s="170"/>
      <c r="GT459" s="170"/>
      <c r="GU459" s="170"/>
      <c r="GV459" s="170"/>
      <c r="GW459" s="170"/>
      <c r="GX459" s="170"/>
      <c r="GY459" s="170"/>
      <c r="GZ459" s="170"/>
      <c r="HA459" s="170"/>
      <c r="HB459" s="170"/>
      <c r="HC459" s="170"/>
      <c r="HD459" s="170"/>
      <c r="HE459" s="170"/>
      <c r="HF459" s="170"/>
      <c r="HG459" s="170"/>
      <c r="HH459" s="170"/>
      <c r="HI459" s="170"/>
      <c r="HJ459" s="170"/>
      <c r="HK459" s="170"/>
      <c r="HL459" s="170"/>
      <c r="HM459" s="170"/>
      <c r="HN459" s="170"/>
      <c r="HO459" s="170"/>
      <c r="HP459" s="170"/>
      <c r="HQ459" s="170"/>
      <c r="HR459" s="170"/>
      <c r="HS459" s="170"/>
      <c r="HT459" s="170"/>
      <c r="HU459" s="170"/>
      <c r="HV459" s="170"/>
      <c r="HW459" s="170"/>
      <c r="HX459" s="170"/>
      <c r="HY459" s="170"/>
      <c r="HZ459" s="170"/>
      <c r="IA459" s="170"/>
      <c r="IB459" s="170"/>
      <c r="IC459" s="170"/>
      <c r="ID459" s="170"/>
      <c r="IE459" s="170"/>
      <c r="IF459" s="170"/>
      <c r="IG459" s="170"/>
      <c r="IH459" s="170"/>
      <c r="II459" s="170"/>
      <c r="IJ459" s="170"/>
      <c r="IK459" s="170"/>
      <c r="IL459" s="170"/>
      <c r="IM459" s="170"/>
      <c r="IN459" s="170"/>
      <c r="IO459" s="170"/>
      <c r="IP459" s="170"/>
      <c r="IQ459" s="170"/>
      <c r="IR459" s="170"/>
      <c r="IS459" s="170"/>
      <c r="IT459" s="170"/>
      <c r="IU459" s="170"/>
      <c r="IV459" s="170"/>
      <c r="IW459" s="170"/>
      <c r="IX459" s="170"/>
      <c r="IY459" s="170"/>
      <c r="IZ459" s="170"/>
      <c r="JA459" s="170"/>
      <c r="JB459" s="170"/>
      <c r="JC459" s="170"/>
      <c r="JD459" s="170"/>
      <c r="JE459" s="170"/>
      <c r="JF459" s="170"/>
      <c r="JG459" s="170"/>
      <c r="JH459" s="170"/>
      <c r="JI459" s="170"/>
      <c r="JJ459" s="170"/>
      <c r="JK459" s="170"/>
      <c r="JL459" s="170"/>
      <c r="JM459" s="170"/>
      <c r="JN459" s="170"/>
      <c r="JO459" s="170"/>
      <c r="JP459" s="170"/>
      <c r="JQ459" s="170"/>
      <c r="JR459" s="170"/>
      <c r="JS459" s="170"/>
      <c r="JT459" s="170"/>
      <c r="JU459" s="170"/>
      <c r="JV459" s="170"/>
      <c r="JW459" s="170"/>
      <c r="JX459" s="170"/>
      <c r="JY459" s="170"/>
      <c r="JZ459" s="170"/>
      <c r="KA459" s="170"/>
      <c r="KB459" s="170"/>
      <c r="KC459" s="170"/>
      <c r="KD459" s="170"/>
      <c r="KE459" s="170"/>
      <c r="KF459" s="170"/>
      <c r="KG459" s="170"/>
      <c r="KH459" s="170"/>
      <c r="KI459" s="170"/>
      <c r="KJ459" s="170"/>
      <c r="KK459" s="170"/>
      <c r="KL459" s="170"/>
      <c r="KM459" s="170"/>
      <c r="KN459" s="170"/>
      <c r="KO459" s="170"/>
      <c r="KP459" s="170"/>
      <c r="KQ459" s="170"/>
      <c r="KR459" s="170"/>
      <c r="KS459" s="170"/>
      <c r="KT459" s="170"/>
      <c r="KU459" s="170"/>
      <c r="KV459" s="170"/>
      <c r="KW459" s="170"/>
      <c r="KX459" s="170"/>
      <c r="KY459" s="170"/>
      <c r="KZ459" s="170"/>
      <c r="LA459" s="170"/>
      <c r="LB459" s="170"/>
      <c r="LC459" s="170"/>
      <c r="LD459" s="170"/>
      <c r="LE459" s="170"/>
      <c r="LF459" s="170"/>
      <c r="LG459" s="170"/>
      <c r="LH459" s="170"/>
      <c r="LI459" s="170"/>
      <c r="LJ459" s="170"/>
      <c r="LK459" s="170"/>
      <c r="LL459" s="170"/>
      <c r="LM459" s="170"/>
      <c r="LN459" s="170"/>
      <c r="LO459" s="170"/>
      <c r="LP459" s="170"/>
      <c r="LQ459" s="170"/>
      <c r="LR459" s="170"/>
      <c r="LS459" s="170"/>
      <c r="LT459" s="170"/>
      <c r="LU459" s="170"/>
      <c r="LV459" s="170"/>
      <c r="LW459" s="170"/>
      <c r="LX459" s="170"/>
      <c r="LY459" s="170"/>
      <c r="LZ459" s="170"/>
      <c r="MA459" s="170"/>
      <c r="MB459" s="170"/>
      <c r="MC459" s="170"/>
      <c r="MD459" s="170"/>
      <c r="ME459" s="170"/>
      <c r="MF459" s="170"/>
      <c r="MG459" s="170"/>
      <c r="MH459" s="170"/>
      <c r="MI459" s="170"/>
      <c r="MJ459" s="170"/>
      <c r="MK459" s="170"/>
      <c r="ML459" s="170"/>
      <c r="MM459" s="170"/>
      <c r="MN459" s="170"/>
      <c r="MO459" s="170"/>
      <c r="MP459" s="170"/>
      <c r="MQ459" s="170"/>
      <c r="MR459" s="170"/>
      <c r="MS459" s="170"/>
      <c r="MT459" s="170"/>
      <c r="MU459" s="170"/>
      <c r="MV459" s="170"/>
      <c r="MW459" s="170"/>
      <c r="MX459" s="170"/>
      <c r="MY459" s="170"/>
      <c r="MZ459" s="170"/>
      <c r="NA459" s="170"/>
      <c r="NB459" s="170"/>
      <c r="NC459" s="170"/>
      <c r="ND459" s="170"/>
      <c r="NE459" s="170"/>
      <c r="NF459" s="170"/>
      <c r="NG459" s="170"/>
      <c r="NH459" s="170"/>
      <c r="NI459" s="170"/>
      <c r="NJ459" s="170"/>
      <c r="NK459" s="170"/>
      <c r="NL459" s="170"/>
      <c r="NM459" s="170"/>
      <c r="NN459" s="170"/>
      <c r="NO459" s="170"/>
      <c r="NP459" s="170"/>
      <c r="NQ459" s="170"/>
      <c r="NR459" s="170"/>
      <c r="NS459" s="170"/>
      <c r="NT459" s="170"/>
      <c r="NU459" s="170"/>
      <c r="NV459" s="170"/>
      <c r="NW459" s="170"/>
      <c r="NX459" s="170"/>
      <c r="NY459" s="170"/>
      <c r="NZ459" s="170"/>
      <c r="OA459" s="170"/>
      <c r="OB459" s="170"/>
      <c r="OC459" s="170"/>
      <c r="OD459" s="170"/>
      <c r="OE459" s="170"/>
      <c r="OF459" s="170"/>
      <c r="OG459" s="170"/>
      <c r="OH459" s="170"/>
      <c r="OI459" s="170"/>
      <c r="OJ459" s="170"/>
      <c r="OK459" s="170"/>
      <c r="OL459" s="170"/>
      <c r="OM459" s="170"/>
      <c r="ON459" s="170"/>
      <c r="OO459" s="170"/>
      <c r="OP459" s="170"/>
      <c r="OQ459" s="170"/>
      <c r="OR459" s="170"/>
      <c r="OS459" s="170"/>
      <c r="OT459" s="170"/>
      <c r="OU459" s="170"/>
      <c r="OV459" s="170"/>
      <c r="OW459" s="170"/>
      <c r="OX459" s="170"/>
      <c r="OY459" s="170"/>
      <c r="OZ459" s="170"/>
      <c r="PA459" s="170"/>
      <c r="PB459" s="170"/>
      <c r="PC459" s="170"/>
      <c r="PD459" s="170"/>
      <c r="PE459" s="170"/>
      <c r="PF459" s="170"/>
      <c r="PG459" s="170"/>
      <c r="PH459" s="170"/>
      <c r="PI459" s="170"/>
      <c r="PJ459" s="170"/>
      <c r="PK459" s="170"/>
      <c r="PL459" s="170"/>
      <c r="PM459" s="170"/>
      <c r="PN459" s="170"/>
      <c r="PO459" s="170"/>
      <c r="PP459" s="170"/>
      <c r="PQ459" s="170"/>
      <c r="PR459" s="170"/>
      <c r="PS459" s="170"/>
      <c r="PT459" s="170"/>
      <c r="PU459" s="170"/>
      <c r="PV459" s="170"/>
      <c r="PW459" s="170"/>
      <c r="PX459" s="170"/>
      <c r="PY459" s="170"/>
      <c r="PZ459" s="170"/>
      <c r="QA459" s="170"/>
      <c r="QB459" s="170"/>
      <c r="QC459" s="170"/>
      <c r="QD459" s="170"/>
      <c r="QE459" s="170"/>
      <c r="QF459" s="170"/>
      <c r="QG459" s="170"/>
      <c r="QH459" s="170"/>
      <c r="QI459" s="170"/>
      <c r="QJ459" s="170"/>
      <c r="QK459" s="170"/>
      <c r="QL459" s="170"/>
      <c r="QM459" s="170"/>
      <c r="QN459" s="170"/>
      <c r="QO459" s="170"/>
      <c r="QP459" s="170"/>
      <c r="QQ459" s="170"/>
      <c r="QR459" s="170"/>
      <c r="QS459" s="170"/>
      <c r="QT459" s="170"/>
      <c r="QU459" s="170"/>
      <c r="QV459" s="170"/>
      <c r="QW459" s="170"/>
      <c r="QX459" s="170"/>
      <c r="QY459" s="170"/>
      <c r="QZ459" s="170"/>
      <c r="RA459" s="170"/>
      <c r="RB459" s="170"/>
      <c r="RC459" s="170"/>
      <c r="RD459" s="170"/>
      <c r="RE459" s="170"/>
      <c r="RF459" s="170"/>
      <c r="RG459" s="170"/>
      <c r="RH459" s="170"/>
      <c r="RI459" s="170"/>
      <c r="RJ459" s="170"/>
      <c r="RK459" s="170"/>
      <c r="RL459" s="170"/>
      <c r="RM459" s="170"/>
      <c r="RN459" s="170"/>
      <c r="RO459" s="170"/>
      <c r="RP459" s="170"/>
      <c r="RQ459" s="170"/>
      <c r="RR459" s="170"/>
      <c r="RS459" s="170"/>
      <c r="RT459" s="170"/>
      <c r="RU459" s="170"/>
      <c r="RV459" s="170"/>
      <c r="RW459" s="170"/>
      <c r="RX459" s="170"/>
      <c r="RY459" s="170"/>
      <c r="RZ459" s="170"/>
      <c r="SA459" s="170"/>
      <c r="SB459" s="170"/>
      <c r="SC459" s="170"/>
      <c r="SD459" s="170"/>
      <c r="SE459" s="170"/>
      <c r="SF459" s="170"/>
      <c r="SG459" s="170"/>
      <c r="SH459" s="170"/>
      <c r="SI459" s="170"/>
      <c r="SJ459" s="170"/>
      <c r="SK459" s="170"/>
      <c r="SL459" s="170"/>
      <c r="SM459" s="170"/>
      <c r="SN459" s="170"/>
      <c r="SO459" s="170"/>
      <c r="SP459" s="170"/>
      <c r="SQ459" s="170"/>
      <c r="SR459" s="170"/>
      <c r="SS459" s="170"/>
      <c r="ST459" s="170"/>
      <c r="SU459" s="170"/>
      <c r="SV459" s="170"/>
      <c r="SW459" s="170"/>
      <c r="SX459" s="170"/>
      <c r="SY459" s="170"/>
      <c r="SZ459" s="170"/>
      <c r="TA459" s="170"/>
      <c r="TB459" s="170"/>
      <c r="TC459" s="170"/>
      <c r="TD459" s="170"/>
      <c r="TE459" s="170"/>
      <c r="TF459" s="170"/>
      <c r="TG459" s="170"/>
      <c r="TH459" s="170"/>
      <c r="TI459" s="170"/>
      <c r="TJ459" s="170"/>
      <c r="TK459" s="170"/>
      <c r="TL459" s="170"/>
      <c r="TM459" s="170"/>
      <c r="TN459" s="170"/>
      <c r="TO459" s="170"/>
      <c r="TP459" s="170"/>
      <c r="TQ459" s="170"/>
      <c r="TR459" s="170"/>
      <c r="TS459" s="170"/>
      <c r="TT459" s="170"/>
      <c r="TU459" s="170"/>
      <c r="TV459" s="170"/>
      <c r="TW459" s="170"/>
      <c r="TX459" s="170"/>
      <c r="TY459" s="170"/>
      <c r="TZ459" s="170"/>
      <c r="UA459" s="170"/>
      <c r="UB459" s="170"/>
      <c r="UC459" s="170"/>
      <c r="UD459" s="170"/>
      <c r="UE459" s="170"/>
      <c r="UF459" s="170"/>
      <c r="UG459" s="170"/>
      <c r="UH459" s="170"/>
      <c r="UI459" s="170"/>
      <c r="UJ459" s="170"/>
      <c r="UK459" s="170"/>
      <c r="UL459" s="170"/>
      <c r="UM459" s="170"/>
      <c r="UN459" s="170"/>
      <c r="UO459" s="170"/>
      <c r="UP459" s="170"/>
      <c r="UQ459" s="170"/>
      <c r="UR459" s="170"/>
      <c r="US459" s="170"/>
      <c r="UT459" s="170"/>
      <c r="UU459" s="170"/>
      <c r="UV459" s="170"/>
      <c r="UW459" s="170"/>
      <c r="UX459" s="170"/>
      <c r="UY459" s="170"/>
      <c r="UZ459" s="170"/>
      <c r="VA459" s="170"/>
      <c r="VB459" s="170"/>
      <c r="VC459" s="170"/>
      <c r="VD459" s="170"/>
      <c r="VE459" s="170"/>
      <c r="VF459" s="170"/>
      <c r="VG459" s="170"/>
      <c r="VH459" s="170"/>
      <c r="VI459" s="170"/>
      <c r="VJ459" s="170"/>
      <c r="VK459" s="170"/>
      <c r="VL459" s="170"/>
      <c r="VM459" s="170"/>
      <c r="VN459" s="170"/>
      <c r="VO459" s="170"/>
      <c r="VP459" s="170"/>
      <c r="VQ459" s="170"/>
      <c r="VR459" s="170"/>
      <c r="VS459" s="170"/>
      <c r="VT459" s="170"/>
      <c r="VU459" s="170"/>
      <c r="VV459" s="170"/>
      <c r="VW459" s="170"/>
      <c r="VX459" s="170"/>
      <c r="VY459" s="170"/>
      <c r="VZ459" s="170"/>
      <c r="WA459" s="170"/>
      <c r="WB459" s="170"/>
      <c r="WC459" s="170"/>
      <c r="WD459" s="170"/>
      <c r="WE459" s="170"/>
      <c r="WF459" s="170"/>
      <c r="WG459" s="170"/>
      <c r="WH459" s="170"/>
      <c r="WI459" s="170"/>
      <c r="WJ459" s="170"/>
      <c r="WK459" s="170"/>
      <c r="WL459" s="170"/>
      <c r="WM459" s="170"/>
      <c r="WN459" s="170"/>
      <c r="WO459" s="170"/>
      <c r="WP459" s="170"/>
      <c r="WQ459" s="170"/>
      <c r="WR459" s="170"/>
      <c r="WS459" s="170"/>
      <c r="WT459" s="170"/>
      <c r="WU459" s="170"/>
      <c r="WV459" s="170"/>
      <c r="WW459" s="170"/>
      <c r="WX459" s="170"/>
      <c r="WY459" s="170"/>
      <c r="WZ459" s="170"/>
      <c r="XA459" s="170"/>
      <c r="XB459" s="170"/>
      <c r="XC459" s="170"/>
      <c r="XD459" s="170"/>
      <c r="XE459" s="170"/>
      <c r="XF459" s="170"/>
      <c r="XG459" s="170"/>
      <c r="XH459" s="170"/>
      <c r="XI459" s="170"/>
      <c r="XJ459" s="170"/>
      <c r="XK459" s="170"/>
      <c r="XL459" s="170"/>
      <c r="XM459" s="170"/>
      <c r="XN459" s="170"/>
      <c r="XO459" s="170"/>
      <c r="XP459" s="170"/>
      <c r="XQ459" s="170"/>
      <c r="XR459" s="170"/>
      <c r="XS459" s="170"/>
      <c r="XT459" s="170"/>
      <c r="XU459" s="170"/>
      <c r="XV459" s="170"/>
      <c r="XW459" s="170"/>
      <c r="XX459" s="170"/>
      <c r="XY459" s="170"/>
      <c r="XZ459" s="170"/>
      <c r="YA459" s="170"/>
      <c r="YB459" s="170"/>
      <c r="YC459" s="170"/>
      <c r="YD459" s="170"/>
      <c r="YE459" s="170"/>
      <c r="YF459" s="170"/>
      <c r="YG459" s="170"/>
      <c r="YH459" s="170"/>
      <c r="YI459" s="170"/>
      <c r="YJ459" s="170"/>
      <c r="YK459" s="170"/>
      <c r="YL459" s="170"/>
      <c r="YM459" s="170"/>
      <c r="YN459" s="170"/>
      <c r="YO459" s="170"/>
      <c r="YP459" s="170"/>
      <c r="YQ459" s="170"/>
      <c r="YR459" s="170"/>
      <c r="YS459" s="170"/>
      <c r="YT459" s="170"/>
      <c r="YU459" s="170"/>
      <c r="YV459" s="170"/>
      <c r="YW459" s="170"/>
      <c r="YX459" s="170"/>
      <c r="YY459" s="170"/>
      <c r="YZ459" s="170"/>
      <c r="ZA459" s="170"/>
      <c r="ZB459" s="170"/>
      <c r="ZC459" s="170"/>
      <c r="ZD459" s="170"/>
      <c r="ZE459" s="170"/>
      <c r="ZF459" s="170"/>
      <c r="ZG459" s="170"/>
      <c r="ZH459" s="170"/>
      <c r="ZI459" s="170"/>
      <c r="ZJ459" s="170"/>
      <c r="ZK459" s="170"/>
      <c r="ZL459" s="170"/>
      <c r="ZM459" s="170"/>
      <c r="ZN459" s="170"/>
      <c r="ZO459" s="170"/>
      <c r="ZP459" s="170"/>
      <c r="ZQ459" s="170"/>
      <c r="ZR459" s="170"/>
      <c r="ZS459" s="170"/>
      <c r="ZT459" s="170"/>
      <c r="ZU459" s="170"/>
      <c r="ZV459" s="170"/>
      <c r="ZW459" s="170"/>
      <c r="ZX459" s="170"/>
      <c r="ZY459" s="170"/>
      <c r="ZZ459" s="170"/>
      <c r="AAA459" s="170"/>
      <c r="AAB459" s="170"/>
      <c r="AAC459" s="170"/>
      <c r="AAD459" s="170"/>
      <c r="AAE459" s="170"/>
      <c r="AAF459" s="170"/>
      <c r="AAG459" s="170"/>
      <c r="AAH459" s="170"/>
      <c r="AAI459" s="170"/>
      <c r="AAJ459" s="170"/>
      <c r="AAK459" s="170"/>
      <c r="AAL459" s="170"/>
      <c r="AAM459" s="170"/>
      <c r="AAN459" s="170"/>
      <c r="AAO459" s="170"/>
      <c r="AAP459" s="170"/>
      <c r="AAQ459" s="170"/>
      <c r="AAR459" s="170"/>
      <c r="AAS459" s="170"/>
      <c r="AAT459" s="170"/>
      <c r="AAU459" s="170"/>
      <c r="AAV459" s="170"/>
      <c r="AAW459" s="170"/>
      <c r="AAX459" s="170"/>
      <c r="AAY459" s="170"/>
      <c r="AAZ459" s="170"/>
      <c r="ABA459" s="170"/>
      <c r="ABB459" s="170"/>
      <c r="ABC459" s="170"/>
      <c r="ABD459" s="170"/>
      <c r="ABE459" s="170"/>
      <c r="ABF459" s="170"/>
      <c r="ABG459" s="170"/>
      <c r="ABH459" s="170"/>
      <c r="ABI459" s="170"/>
      <c r="ABJ459" s="170"/>
      <c r="ABK459" s="170"/>
      <c r="ABL459" s="170"/>
      <c r="ABM459" s="170"/>
      <c r="ABN459" s="170"/>
      <c r="ABO459" s="170"/>
      <c r="ABP459" s="170"/>
      <c r="ABQ459" s="170"/>
      <c r="ABR459" s="170"/>
      <c r="ABS459" s="170"/>
      <c r="ABT459" s="170"/>
      <c r="ABU459" s="170"/>
      <c r="ABV459" s="170"/>
      <c r="ABW459" s="170"/>
      <c r="ABX459" s="170"/>
      <c r="ABY459" s="170"/>
      <c r="ABZ459" s="170"/>
      <c r="ACA459" s="170"/>
      <c r="ACB459" s="170"/>
      <c r="ACC459" s="170"/>
      <c r="ACD459" s="170"/>
      <c r="ACE459" s="170"/>
      <c r="ACF459" s="170"/>
      <c r="ACG459" s="170"/>
      <c r="ACH459" s="170"/>
      <c r="ACI459" s="170"/>
      <c r="ACJ459" s="170"/>
      <c r="ACK459" s="170"/>
      <c r="ACL459" s="170"/>
      <c r="ACM459" s="170"/>
      <c r="ACN459" s="170"/>
      <c r="ACO459" s="170"/>
      <c r="ACP459" s="170"/>
      <c r="ACQ459" s="170"/>
      <c r="ACR459" s="170"/>
      <c r="ACS459" s="170"/>
      <c r="ACT459" s="170"/>
      <c r="ACU459" s="170"/>
      <c r="ACV459" s="170"/>
      <c r="ACW459" s="170"/>
      <c r="ACX459" s="170"/>
      <c r="ACY459" s="170"/>
      <c r="ACZ459" s="170"/>
      <c r="ADA459" s="170"/>
      <c r="ADB459" s="170"/>
      <c r="ADC459" s="170"/>
      <c r="ADD459" s="170"/>
      <c r="ADE459" s="170"/>
      <c r="ADF459" s="170"/>
      <c r="ADG459" s="170"/>
      <c r="ADH459" s="170"/>
      <c r="ADI459" s="170"/>
      <c r="ADJ459" s="170"/>
      <c r="ADK459" s="170"/>
      <c r="ADL459" s="170"/>
      <c r="ADM459" s="170"/>
      <c r="ADN459" s="170"/>
      <c r="ADO459" s="170"/>
      <c r="ADP459" s="170"/>
      <c r="ADQ459" s="170"/>
      <c r="ADR459" s="170"/>
      <c r="ADS459" s="170"/>
      <c r="ADT459" s="170"/>
      <c r="ADU459" s="170"/>
      <c r="ADV459" s="170"/>
      <c r="ADW459" s="170"/>
      <c r="ADX459" s="170"/>
      <c r="ADY459" s="170"/>
      <c r="ADZ459" s="170"/>
      <c r="AEA459" s="170"/>
      <c r="AEB459" s="170"/>
      <c r="AEC459" s="170"/>
      <c r="AED459" s="170"/>
      <c r="AEE459" s="170"/>
      <c r="AEF459" s="170"/>
      <c r="AEG459" s="170"/>
      <c r="AEH459" s="170"/>
      <c r="AEI459" s="170"/>
      <c r="AEJ459" s="170"/>
      <c r="AEK459" s="170"/>
      <c r="AEL459" s="170"/>
      <c r="AEM459" s="170"/>
      <c r="AEN459" s="170"/>
      <c r="AEO459" s="170"/>
      <c r="AEP459" s="170"/>
      <c r="AEQ459" s="170"/>
      <c r="AER459" s="170"/>
      <c r="AES459" s="170"/>
      <c r="AET459" s="170"/>
      <c r="AEU459" s="170"/>
      <c r="AEV459" s="170"/>
      <c r="AEW459" s="170"/>
      <c r="AEX459" s="170"/>
      <c r="AEY459" s="170"/>
      <c r="AEZ459" s="170"/>
      <c r="AFA459" s="170"/>
      <c r="AFB459" s="170"/>
      <c r="AFC459" s="170"/>
      <c r="AFD459" s="170"/>
      <c r="AFE459" s="170"/>
      <c r="AFF459" s="170"/>
      <c r="AFG459" s="170"/>
      <c r="AFH459" s="170"/>
      <c r="AFI459" s="170"/>
      <c r="AFJ459" s="170"/>
      <c r="AFK459" s="170"/>
      <c r="AFL459" s="170"/>
      <c r="AFM459" s="170"/>
      <c r="AFN459" s="170"/>
      <c r="AFO459" s="170"/>
      <c r="AFP459" s="170"/>
      <c r="AFQ459" s="170"/>
      <c r="AFR459" s="170"/>
      <c r="AFS459" s="170"/>
      <c r="AFT459" s="170"/>
      <c r="AFU459" s="170"/>
      <c r="AFV459" s="170"/>
      <c r="AFW459" s="170"/>
      <c r="AFX459" s="170"/>
      <c r="AFY459" s="170"/>
      <c r="AFZ459" s="170"/>
      <c r="AGA459" s="170"/>
      <c r="AGB459" s="170"/>
      <c r="AGC459" s="170"/>
      <c r="AGD459" s="170"/>
      <c r="AGE459" s="170"/>
      <c r="AGF459" s="170"/>
      <c r="AGG459" s="170"/>
      <c r="AGH459" s="170"/>
      <c r="AGI459" s="170"/>
      <c r="AGJ459" s="170"/>
      <c r="AGK459" s="170"/>
      <c r="AGL459" s="170"/>
      <c r="AGM459" s="170"/>
      <c r="AGN459" s="170"/>
      <c r="AGO459" s="170"/>
      <c r="AGP459" s="170"/>
      <c r="AGQ459" s="170"/>
      <c r="AGR459" s="170"/>
      <c r="AGS459" s="170"/>
      <c r="AGT459" s="170"/>
      <c r="AGU459" s="170"/>
      <c r="AGV459" s="170"/>
      <c r="AGW459" s="170"/>
      <c r="AGX459" s="170"/>
      <c r="AGY459" s="170"/>
      <c r="AGZ459" s="170"/>
      <c r="AHA459" s="170"/>
      <c r="AHB459" s="170"/>
      <c r="AHC459" s="170"/>
      <c r="AHD459" s="170"/>
      <c r="AHE459" s="170"/>
      <c r="AHF459" s="170"/>
      <c r="AHG459" s="170"/>
      <c r="AHH459" s="170"/>
      <c r="AHI459" s="170"/>
      <c r="AHJ459" s="170"/>
      <c r="AHK459" s="170"/>
      <c r="AHL459" s="170"/>
      <c r="AHM459" s="170"/>
      <c r="AHN459" s="170"/>
      <c r="AHO459" s="170"/>
      <c r="AHP459" s="170"/>
      <c r="AHQ459" s="170"/>
      <c r="AHR459" s="170"/>
      <c r="AHS459" s="170"/>
      <c r="AHT459" s="170"/>
      <c r="AHU459" s="170"/>
      <c r="AHV459" s="170"/>
      <c r="AHW459" s="170"/>
      <c r="AHX459" s="170"/>
      <c r="AHY459" s="170"/>
      <c r="AHZ459" s="170"/>
      <c r="AIA459" s="170"/>
      <c r="AIB459" s="170"/>
      <c r="AIC459" s="170"/>
      <c r="AID459" s="170"/>
      <c r="AIE459" s="170"/>
      <c r="AIF459" s="170"/>
      <c r="AIG459" s="170"/>
      <c r="AIH459" s="170"/>
      <c r="AII459" s="170"/>
      <c r="AIJ459" s="170"/>
      <c r="AIK459" s="170"/>
      <c r="AIL459" s="170"/>
      <c r="AIM459" s="170"/>
      <c r="AIN459" s="170"/>
      <c r="AIO459" s="170"/>
      <c r="AIP459" s="170"/>
      <c r="AIQ459" s="170"/>
      <c r="AIR459" s="170"/>
      <c r="AIS459" s="170"/>
      <c r="AIT459" s="170"/>
      <c r="AIU459" s="170"/>
      <c r="AIV459" s="170"/>
      <c r="AIW459" s="170"/>
      <c r="AIX459" s="170"/>
      <c r="AIY459" s="170"/>
      <c r="AIZ459" s="170"/>
      <c r="AJA459" s="170"/>
      <c r="AJB459" s="170"/>
      <c r="AJC459" s="170"/>
      <c r="AJD459" s="170"/>
      <c r="AJE459" s="170"/>
      <c r="AJF459" s="170"/>
      <c r="AJG459" s="170"/>
      <c r="AJH459" s="170"/>
      <c r="AJI459" s="170"/>
      <c r="AJJ459" s="170"/>
      <c r="AJK459" s="170"/>
      <c r="AJL459" s="170"/>
      <c r="AJM459" s="170"/>
      <c r="AJN459" s="170"/>
      <c r="AJO459" s="170"/>
      <c r="AJP459" s="170"/>
      <c r="AJQ459" s="170"/>
      <c r="AJR459" s="170"/>
      <c r="AJS459" s="170"/>
      <c r="AJT459" s="170"/>
      <c r="AJU459" s="170"/>
      <c r="AJV459" s="170"/>
      <c r="AJW459" s="170"/>
      <c r="AJX459" s="170"/>
      <c r="AJY459" s="170"/>
      <c r="AJZ459" s="170"/>
      <c r="AKA459" s="170"/>
      <c r="AKB459" s="170"/>
      <c r="AKC459" s="170"/>
      <c r="AKD459" s="170"/>
      <c r="AKE459" s="170"/>
      <c r="AKF459" s="170"/>
      <c r="AKG459" s="170"/>
      <c r="AKH459" s="170"/>
      <c r="AKI459" s="170"/>
      <c r="AKJ459" s="170"/>
      <c r="AKK459" s="170"/>
      <c r="AKL459" s="170"/>
      <c r="AKM459" s="170"/>
      <c r="AKN459" s="170"/>
      <c r="AKO459" s="170"/>
      <c r="AKP459" s="170"/>
      <c r="AKQ459" s="170"/>
      <c r="AKR459" s="170"/>
      <c r="AKS459" s="170"/>
      <c r="AKT459" s="170"/>
      <c r="AKU459" s="170"/>
      <c r="AKV459" s="170"/>
      <c r="AKW459" s="170"/>
      <c r="AKX459" s="170"/>
      <c r="AKY459" s="170"/>
      <c r="AKZ459" s="170"/>
      <c r="ALA459" s="170"/>
      <c r="ALB459" s="170"/>
      <c r="ALC459" s="170"/>
      <c r="ALD459" s="170"/>
      <c r="ALE459" s="170"/>
      <c r="ALF459" s="170"/>
      <c r="ALG459" s="170"/>
      <c r="ALH459" s="170"/>
      <c r="ALI459" s="170"/>
      <c r="ALJ459" s="170"/>
      <c r="ALK459" s="170"/>
      <c r="ALL459" s="170"/>
      <c r="ALM459" s="170"/>
      <c r="ALN459" s="170"/>
      <c r="ALO459" s="170"/>
      <c r="ALP459" s="170"/>
      <c r="ALQ459" s="170"/>
      <c r="ALR459" s="170"/>
      <c r="ALS459" s="170"/>
      <c r="ALT459" s="170"/>
      <c r="ALU459" s="170"/>
      <c r="ALV459" s="170"/>
      <c r="ALW459" s="170"/>
      <c r="ALX459" s="170"/>
      <c r="ALY459" s="170"/>
      <c r="ALZ459" s="170"/>
      <c r="AMA459" s="170"/>
      <c r="AMB459" s="170"/>
      <c r="AMC459" s="170"/>
      <c r="AMD459" s="170"/>
      <c r="AME459" s="170"/>
      <c r="AMF459" s="170"/>
      <c r="AMG459" s="170"/>
      <c r="AMH459" s="170"/>
      <c r="AMI459" s="170"/>
      <c r="AMJ459" s="170"/>
      <c r="AMK459" s="170"/>
      <c r="AML459" s="170"/>
      <c r="AMM459" s="170"/>
      <c r="AMN459" s="170"/>
      <c r="AMO459" s="170"/>
      <c r="AMP459" s="170"/>
      <c r="AMQ459" s="170"/>
      <c r="AMR459" s="170"/>
      <c r="AMS459" s="170"/>
      <c r="AMT459" s="170"/>
      <c r="AMU459" s="170"/>
      <c r="AMV459" s="170"/>
      <c r="AMW459" s="170"/>
      <c r="AMX459" s="170"/>
      <c r="AMY459" s="170"/>
      <c r="AMZ459" s="170"/>
      <c r="ANA459" s="170"/>
      <c r="ANB459" s="170"/>
      <c r="ANC459" s="170"/>
      <c r="AND459" s="170"/>
      <c r="ANE459" s="170"/>
      <c r="ANF459" s="170"/>
      <c r="ANG459" s="170"/>
      <c r="ANH459" s="170"/>
      <c r="ANI459" s="170"/>
      <c r="ANJ459" s="170"/>
      <c r="ANK459" s="170"/>
      <c r="ANL459" s="170"/>
      <c r="ANM459" s="170"/>
      <c r="ANN459" s="170"/>
      <c r="ANO459" s="170"/>
      <c r="ANP459" s="170"/>
      <c r="ANQ459" s="170"/>
      <c r="ANR459" s="170"/>
      <c r="ANS459" s="170"/>
      <c r="ANT459" s="170"/>
      <c r="ANU459" s="170"/>
      <c r="ANV459" s="170"/>
      <c r="ANW459" s="170"/>
      <c r="ANX459" s="170"/>
      <c r="ANY459" s="170"/>
      <c r="ANZ459" s="170"/>
      <c r="AOA459" s="170"/>
      <c r="AOB459" s="170"/>
      <c r="AOC459" s="170"/>
      <c r="AOD459" s="170"/>
      <c r="AOE459" s="170"/>
      <c r="AOF459" s="170"/>
      <c r="AOG459" s="170"/>
      <c r="AOH459" s="170"/>
      <c r="AOI459" s="170"/>
      <c r="AOJ459" s="170"/>
      <c r="AOK459" s="170"/>
      <c r="AOL459" s="170"/>
      <c r="AOM459" s="170"/>
      <c r="AON459" s="170"/>
      <c r="AOO459" s="170"/>
      <c r="AOP459" s="170"/>
      <c r="AOQ459" s="170"/>
      <c r="AOR459" s="170"/>
      <c r="AOS459" s="170"/>
      <c r="AOT459" s="170"/>
      <c r="AOU459" s="170"/>
      <c r="AOV459" s="170"/>
      <c r="AOW459" s="170"/>
      <c r="AOX459" s="170"/>
      <c r="AOY459" s="170"/>
      <c r="AOZ459" s="170"/>
      <c r="APA459" s="170"/>
      <c r="APB459" s="170"/>
      <c r="APC459" s="170"/>
      <c r="APD459" s="170"/>
      <c r="APE459" s="170"/>
      <c r="APF459" s="170"/>
      <c r="APG459" s="170"/>
      <c r="APH459" s="170"/>
      <c r="API459" s="170"/>
      <c r="APJ459" s="170"/>
      <c r="APK459" s="170"/>
      <c r="APL459" s="170"/>
      <c r="APM459" s="170"/>
      <c r="APN459" s="170"/>
      <c r="APO459" s="170"/>
      <c r="APP459" s="170"/>
      <c r="APQ459" s="170"/>
      <c r="APR459" s="170"/>
      <c r="APS459" s="170"/>
      <c r="APT459" s="170"/>
      <c r="APU459" s="170"/>
      <c r="APV459" s="170"/>
      <c r="APW459" s="170"/>
      <c r="APX459" s="170"/>
      <c r="APY459" s="170"/>
      <c r="APZ459" s="170"/>
      <c r="AQA459" s="170"/>
      <c r="AQB459" s="170"/>
      <c r="AQC459" s="170"/>
      <c r="AQD459" s="170"/>
      <c r="AQE459" s="170"/>
      <c r="AQF459" s="170"/>
      <c r="AQG459" s="170"/>
      <c r="AQH459" s="170"/>
      <c r="AQI459" s="170"/>
      <c r="AQJ459" s="170"/>
      <c r="AQK459" s="170"/>
      <c r="AQL459" s="170"/>
      <c r="AQM459" s="170"/>
      <c r="AQN459" s="170"/>
      <c r="AQO459" s="170"/>
      <c r="AQP459" s="170"/>
      <c r="AQQ459" s="170"/>
      <c r="AQR459" s="170"/>
      <c r="AQS459" s="170"/>
      <c r="AQT459" s="170"/>
      <c r="AQU459" s="170"/>
      <c r="AQV459" s="170"/>
      <c r="AQW459" s="170"/>
      <c r="AQX459" s="170"/>
      <c r="AQY459" s="170"/>
      <c r="AQZ459" s="170"/>
      <c r="ARA459" s="170"/>
      <c r="ARB459" s="170"/>
      <c r="ARC459" s="170"/>
      <c r="ARD459" s="170"/>
      <c r="ARE459" s="170"/>
      <c r="ARF459" s="170"/>
      <c r="ARG459" s="170"/>
      <c r="ARH459" s="170"/>
      <c r="ARI459" s="170"/>
      <c r="ARJ459" s="170"/>
      <c r="ARK459" s="170"/>
      <c r="ARL459" s="170"/>
      <c r="ARM459" s="170"/>
      <c r="ARN459" s="170"/>
      <c r="ARO459" s="170"/>
      <c r="ARP459" s="170"/>
      <c r="ARQ459" s="170"/>
      <c r="ARR459" s="170"/>
      <c r="ARS459" s="170"/>
      <c r="ART459" s="170"/>
      <c r="ARU459" s="170"/>
      <c r="ARV459" s="170"/>
      <c r="ARW459" s="170"/>
      <c r="ARX459" s="170"/>
      <c r="ARY459" s="170"/>
      <c r="ARZ459" s="170"/>
      <c r="ASA459" s="170"/>
      <c r="ASB459" s="170"/>
      <c r="ASC459" s="170"/>
      <c r="ASD459" s="170"/>
      <c r="ASE459" s="170"/>
      <c r="ASF459" s="170"/>
      <c r="ASG459" s="170"/>
      <c r="ASH459" s="170"/>
      <c r="ASI459" s="170"/>
      <c r="ASJ459" s="170"/>
      <c r="ASK459" s="170"/>
      <c r="ASL459" s="170"/>
      <c r="ASM459" s="170"/>
      <c r="ASN459" s="170"/>
      <c r="ASO459" s="170"/>
      <c r="ASP459" s="170"/>
      <c r="ASQ459" s="170"/>
      <c r="ASR459" s="170"/>
      <c r="ASS459" s="170"/>
      <c r="AST459" s="170"/>
      <c r="ASU459" s="170"/>
      <c r="ASV459" s="170"/>
      <c r="ASW459" s="170"/>
      <c r="ASX459" s="170"/>
      <c r="ASY459" s="170"/>
      <c r="ASZ459" s="170"/>
      <c r="ATA459" s="170"/>
      <c r="ATB459" s="170"/>
      <c r="ATC459" s="170"/>
      <c r="ATD459" s="170"/>
      <c r="ATE459" s="170"/>
      <c r="ATF459" s="170"/>
      <c r="ATG459" s="170"/>
      <c r="ATH459" s="170"/>
      <c r="ATI459" s="170"/>
      <c r="ATJ459" s="170"/>
      <c r="ATK459" s="170"/>
      <c r="ATL459" s="170"/>
      <c r="ATM459" s="170"/>
      <c r="ATN459" s="170"/>
      <c r="ATO459" s="170"/>
      <c r="ATP459" s="170"/>
      <c r="ATQ459" s="170"/>
      <c r="ATR459" s="170"/>
      <c r="ATS459" s="170"/>
      <c r="ATT459" s="170"/>
      <c r="ATU459" s="170"/>
      <c r="ATV459" s="170"/>
      <c r="ATW459" s="170"/>
      <c r="ATX459" s="170"/>
      <c r="ATY459" s="170"/>
      <c r="ATZ459" s="170"/>
      <c r="AUA459" s="170"/>
      <c r="AUB459" s="170"/>
      <c r="AUC459" s="170"/>
      <c r="AUD459" s="170"/>
      <c r="AUE459" s="170"/>
      <c r="AUF459" s="170"/>
      <c r="AUG459" s="170"/>
      <c r="AUH459" s="170"/>
      <c r="AUI459" s="170"/>
      <c r="AUJ459" s="170"/>
      <c r="AUK459" s="170"/>
      <c r="AUL459" s="170"/>
      <c r="AUM459" s="170"/>
      <c r="AUN459" s="170"/>
      <c r="AUO459" s="170"/>
      <c r="AUP459" s="170"/>
      <c r="AUQ459" s="170"/>
      <c r="AUR459" s="170"/>
      <c r="AUS459" s="170"/>
      <c r="AUT459" s="170"/>
      <c r="AUU459" s="170"/>
      <c r="AUV459" s="170"/>
      <c r="AUW459" s="170"/>
      <c r="AUX459" s="170"/>
      <c r="AUY459" s="170"/>
      <c r="AUZ459" s="170"/>
      <c r="AVA459" s="170"/>
      <c r="AVB459" s="170"/>
      <c r="AVC459" s="170"/>
      <c r="AVD459" s="170"/>
      <c r="AVE459" s="170"/>
      <c r="AVF459" s="170"/>
      <c r="AVG459" s="170"/>
      <c r="AVH459" s="170"/>
      <c r="AVI459" s="170"/>
      <c r="AVJ459" s="170"/>
      <c r="AVK459" s="170"/>
      <c r="AVL459" s="170"/>
      <c r="AVM459" s="170"/>
      <c r="AVN459" s="170"/>
      <c r="AVO459" s="170"/>
      <c r="AVP459" s="170"/>
      <c r="AVQ459" s="170"/>
      <c r="AVR459" s="170"/>
      <c r="AVS459" s="170"/>
      <c r="AVT459" s="170"/>
      <c r="AVU459" s="170"/>
      <c r="AVV459" s="170"/>
      <c r="AVW459" s="170"/>
      <c r="AVX459" s="170"/>
      <c r="AVY459" s="170"/>
      <c r="AVZ459" s="170"/>
      <c r="AWA459" s="170"/>
      <c r="AWB459" s="170"/>
      <c r="AWC459" s="170"/>
      <c r="AWD459" s="170"/>
      <c r="AWE459" s="170"/>
      <c r="AWF459" s="170"/>
      <c r="AWG459" s="170"/>
      <c r="AWH459" s="170"/>
      <c r="AWI459" s="170"/>
      <c r="AWJ459" s="170"/>
      <c r="AWK459" s="170"/>
      <c r="AWL459" s="170"/>
      <c r="AWM459" s="170"/>
      <c r="AWN459" s="170"/>
      <c r="AWO459" s="170"/>
      <c r="AWP459" s="170"/>
      <c r="AWQ459" s="170"/>
      <c r="AWR459" s="170"/>
      <c r="AWS459" s="170"/>
      <c r="AWT459" s="170"/>
      <c r="AWU459" s="170"/>
      <c r="AWV459" s="170"/>
      <c r="AWW459" s="170"/>
      <c r="AWX459" s="170"/>
      <c r="AWY459" s="170"/>
      <c r="AWZ459" s="170"/>
      <c r="AXA459" s="170"/>
      <c r="AXB459" s="170"/>
      <c r="AXC459" s="170"/>
      <c r="AXD459" s="170"/>
      <c r="AXE459" s="170"/>
      <c r="AXF459" s="170"/>
      <c r="AXG459" s="170"/>
      <c r="AXH459" s="170"/>
      <c r="AXI459" s="170"/>
      <c r="AXJ459" s="170"/>
      <c r="AXK459" s="170"/>
      <c r="AXL459" s="170"/>
      <c r="AXM459" s="170"/>
      <c r="AXN459" s="170"/>
      <c r="AXO459" s="170"/>
      <c r="AXP459" s="170"/>
      <c r="AXQ459" s="170"/>
      <c r="AXR459" s="170"/>
      <c r="AXS459" s="170"/>
      <c r="AXT459" s="170"/>
      <c r="AXU459" s="170"/>
      <c r="AXV459" s="170"/>
      <c r="AXW459" s="170"/>
      <c r="AXX459" s="170"/>
      <c r="AXY459" s="170"/>
      <c r="AXZ459" s="170"/>
      <c r="AYA459" s="170"/>
      <c r="AYB459" s="170"/>
      <c r="AYC459" s="170"/>
      <c r="AYD459" s="170"/>
      <c r="AYE459" s="170"/>
      <c r="AYF459" s="170"/>
      <c r="AYG459" s="170"/>
      <c r="AYH459" s="170"/>
      <c r="AYI459" s="170"/>
      <c r="AYJ459" s="170"/>
      <c r="AYK459" s="170"/>
      <c r="AYL459" s="170"/>
      <c r="AYM459" s="170"/>
      <c r="AYN459" s="170"/>
      <c r="AYO459" s="170"/>
      <c r="AYP459" s="170"/>
      <c r="AYQ459" s="170"/>
      <c r="AYR459" s="170"/>
      <c r="AYS459" s="170"/>
      <c r="AYT459" s="170"/>
      <c r="AYU459" s="170"/>
      <c r="AYV459" s="170"/>
      <c r="AYW459" s="170"/>
      <c r="AYX459" s="170"/>
      <c r="AYY459" s="170"/>
      <c r="AYZ459" s="170"/>
      <c r="AZA459" s="170"/>
      <c r="AZB459" s="170"/>
      <c r="AZC459" s="170"/>
      <c r="AZD459" s="170"/>
      <c r="AZE459" s="170"/>
      <c r="AZF459" s="170"/>
      <c r="AZG459" s="170"/>
      <c r="AZH459" s="170"/>
      <c r="AZI459" s="170"/>
      <c r="AZJ459" s="170"/>
      <c r="AZK459" s="170"/>
      <c r="AZL459" s="170"/>
      <c r="AZM459" s="170"/>
      <c r="AZN459" s="170"/>
      <c r="AZO459" s="170"/>
      <c r="AZP459" s="170"/>
      <c r="AZQ459" s="170"/>
      <c r="AZR459" s="170"/>
      <c r="AZS459" s="170"/>
      <c r="AZT459" s="170"/>
      <c r="AZU459" s="170"/>
      <c r="AZV459" s="170"/>
      <c r="AZW459" s="170"/>
      <c r="AZX459" s="170"/>
      <c r="AZY459" s="170"/>
      <c r="AZZ459" s="170"/>
      <c r="BAA459" s="170"/>
      <c r="BAB459" s="170"/>
      <c r="BAC459" s="170"/>
      <c r="BAD459" s="170"/>
      <c r="BAE459" s="170"/>
      <c r="BAF459" s="170"/>
      <c r="BAG459" s="170"/>
      <c r="BAH459" s="170"/>
      <c r="BAI459" s="170"/>
      <c r="BAJ459" s="170"/>
      <c r="BAK459" s="170"/>
      <c r="BAL459" s="170"/>
      <c r="BAM459" s="170"/>
      <c r="BAN459" s="170"/>
      <c r="BAO459" s="170"/>
      <c r="BAP459" s="170"/>
      <c r="BAQ459" s="170"/>
      <c r="BAR459" s="170"/>
      <c r="BAS459" s="170"/>
      <c r="BAT459" s="170"/>
      <c r="BAU459" s="170"/>
      <c r="BAV459" s="170"/>
      <c r="BAW459" s="170"/>
      <c r="BAX459" s="170"/>
      <c r="BAY459" s="170"/>
      <c r="BAZ459" s="170"/>
      <c r="BBA459" s="170"/>
      <c r="BBB459" s="170"/>
      <c r="BBC459" s="170"/>
      <c r="BBD459" s="170"/>
      <c r="BBE459" s="170"/>
      <c r="BBF459" s="170"/>
      <c r="BBG459" s="170"/>
      <c r="BBH459" s="170"/>
      <c r="BBI459" s="170"/>
      <c r="BBJ459" s="170"/>
      <c r="BBK459" s="170"/>
      <c r="BBL459" s="170"/>
      <c r="BBM459" s="170"/>
      <c r="BBN459" s="170"/>
      <c r="BBO459" s="170"/>
      <c r="BBP459" s="170"/>
      <c r="BBQ459" s="170"/>
      <c r="BBR459" s="170"/>
      <c r="BBS459" s="170"/>
      <c r="BBT459" s="170"/>
      <c r="BBU459" s="170"/>
      <c r="BBV459" s="170"/>
      <c r="BBW459" s="170"/>
      <c r="BBX459" s="170"/>
      <c r="BBY459" s="170"/>
      <c r="BBZ459" s="170"/>
      <c r="BCA459" s="170"/>
      <c r="BCB459" s="170"/>
      <c r="BCC459" s="170"/>
      <c r="BCD459" s="170"/>
      <c r="BCE459" s="170"/>
      <c r="BCF459" s="170"/>
      <c r="BCG459" s="170"/>
      <c r="BCH459" s="170"/>
      <c r="BCI459" s="170"/>
      <c r="BCJ459" s="170"/>
      <c r="BCK459" s="170"/>
      <c r="BCL459" s="170"/>
      <c r="BCM459" s="170"/>
      <c r="BCN459" s="170"/>
      <c r="BCO459" s="170"/>
      <c r="BCP459" s="170"/>
      <c r="BCQ459" s="170"/>
      <c r="BCR459" s="170"/>
      <c r="BCS459" s="170"/>
      <c r="BCT459" s="170"/>
      <c r="BCU459" s="170"/>
      <c r="BCV459" s="170"/>
      <c r="BCW459" s="170"/>
      <c r="BCX459" s="170"/>
      <c r="BCY459" s="170"/>
      <c r="BCZ459" s="170"/>
      <c r="BDA459" s="170"/>
      <c r="BDB459" s="170"/>
      <c r="BDC459" s="170"/>
      <c r="BDD459" s="170"/>
      <c r="BDE459" s="170"/>
      <c r="BDF459" s="170"/>
      <c r="BDG459" s="170"/>
      <c r="BDH459" s="170"/>
      <c r="BDI459" s="170"/>
      <c r="BDJ459" s="170"/>
      <c r="BDK459" s="170"/>
      <c r="BDL459" s="170"/>
      <c r="BDM459" s="170"/>
      <c r="BDN459" s="170"/>
      <c r="BDO459" s="170"/>
      <c r="BDP459" s="170"/>
      <c r="BDQ459" s="170"/>
      <c r="BDR459" s="170"/>
      <c r="BDS459" s="170"/>
      <c r="BDT459" s="170"/>
      <c r="BDU459" s="170"/>
      <c r="BDV459" s="170"/>
      <c r="BDW459" s="170"/>
      <c r="BDX459" s="170"/>
      <c r="BDY459" s="170"/>
      <c r="BDZ459" s="170"/>
      <c r="BEA459" s="170"/>
      <c r="BEB459" s="170"/>
      <c r="BEC459" s="170"/>
      <c r="BED459" s="170"/>
      <c r="BEE459" s="170"/>
      <c r="BEF459" s="170"/>
      <c r="BEG459" s="170"/>
      <c r="BEH459" s="170"/>
      <c r="BEI459" s="170"/>
      <c r="BEJ459" s="170"/>
      <c r="BEK459" s="170"/>
      <c r="BEL459" s="170"/>
      <c r="BEM459" s="170"/>
      <c r="BEN459" s="170"/>
      <c r="BEO459" s="170"/>
      <c r="BEP459" s="170"/>
      <c r="BEQ459" s="170"/>
      <c r="BER459" s="170"/>
      <c r="BES459" s="170"/>
      <c r="BET459" s="170"/>
      <c r="BEU459" s="170"/>
      <c r="BEV459" s="170"/>
      <c r="BEW459" s="170"/>
      <c r="BEX459" s="170"/>
      <c r="BEY459" s="170"/>
      <c r="BEZ459" s="170"/>
      <c r="BFA459" s="170"/>
      <c r="BFB459" s="170"/>
      <c r="BFC459" s="170"/>
      <c r="BFD459" s="170"/>
      <c r="BFE459" s="170"/>
      <c r="BFF459" s="170"/>
      <c r="BFG459" s="170"/>
      <c r="BFH459" s="170"/>
      <c r="BFI459" s="170"/>
      <c r="BFJ459" s="170"/>
      <c r="BFK459" s="170"/>
      <c r="BFL459" s="170"/>
      <c r="BFM459" s="170"/>
      <c r="BFN459" s="170"/>
      <c r="BFO459" s="170"/>
      <c r="BFP459" s="170"/>
      <c r="BFQ459" s="170"/>
      <c r="BFR459" s="170"/>
      <c r="BFS459" s="170"/>
      <c r="BFT459" s="170"/>
      <c r="BFU459" s="170"/>
      <c r="BFV459" s="170"/>
      <c r="BFW459" s="170"/>
      <c r="BFX459" s="170"/>
      <c r="BFY459" s="170"/>
      <c r="BFZ459" s="170"/>
      <c r="BGA459" s="170"/>
      <c r="BGB459" s="170"/>
      <c r="BGC459" s="170"/>
      <c r="BGD459" s="170"/>
      <c r="BGE459" s="170"/>
      <c r="BGF459" s="170"/>
      <c r="BGG459" s="170"/>
      <c r="BGH459" s="170"/>
      <c r="BGI459" s="170"/>
      <c r="BGJ459" s="170"/>
      <c r="BGK459" s="170"/>
      <c r="BGL459" s="170"/>
      <c r="BGM459" s="170"/>
      <c r="BGN459" s="170"/>
      <c r="BGO459" s="170"/>
      <c r="BGP459" s="170"/>
      <c r="BGQ459" s="170"/>
      <c r="BGR459" s="170"/>
      <c r="BGS459" s="170"/>
      <c r="BGT459" s="170"/>
      <c r="BGU459" s="170"/>
      <c r="BGV459" s="170"/>
      <c r="BGW459" s="170"/>
      <c r="BGX459" s="170"/>
      <c r="BGY459" s="170"/>
      <c r="BGZ459" s="170"/>
      <c r="BHA459" s="170"/>
      <c r="BHB459" s="170"/>
      <c r="BHC459" s="170"/>
      <c r="BHD459" s="170"/>
      <c r="BHE459" s="170"/>
      <c r="BHF459" s="170"/>
      <c r="BHG459" s="170"/>
      <c r="BHH459" s="170"/>
      <c r="BHI459" s="170"/>
      <c r="BHJ459" s="170"/>
      <c r="BHK459" s="170"/>
      <c r="BHL459" s="170"/>
      <c r="BHM459" s="170"/>
      <c r="BHN459" s="170"/>
      <c r="BHO459" s="170"/>
      <c r="BHP459" s="170"/>
      <c r="BHQ459" s="170"/>
      <c r="BHR459" s="170"/>
      <c r="BHS459" s="170"/>
      <c r="BHT459" s="170"/>
      <c r="BHU459" s="170"/>
      <c r="BHV459" s="170"/>
      <c r="BHW459" s="170"/>
      <c r="BHX459" s="170"/>
      <c r="BHY459" s="170"/>
      <c r="BHZ459" s="170"/>
      <c r="BIA459" s="170"/>
      <c r="BIB459" s="170"/>
      <c r="BIC459" s="170"/>
      <c r="BID459" s="170"/>
      <c r="BIE459" s="170"/>
      <c r="BIF459" s="170"/>
      <c r="BIG459" s="170"/>
      <c r="BIH459" s="170"/>
      <c r="BII459" s="170"/>
      <c r="BIJ459" s="170"/>
      <c r="BIK459" s="170"/>
      <c r="BIL459" s="170"/>
      <c r="BIM459" s="170"/>
      <c r="BIN459" s="170"/>
      <c r="BIO459" s="170"/>
      <c r="BIP459" s="170"/>
      <c r="BIQ459" s="170"/>
      <c r="BIR459" s="170"/>
      <c r="BIS459" s="170"/>
      <c r="BIT459" s="170"/>
      <c r="BIU459" s="170"/>
      <c r="BIV459" s="170"/>
      <c r="BIW459" s="170"/>
      <c r="BIX459" s="170"/>
      <c r="BIY459" s="170"/>
      <c r="BIZ459" s="170"/>
      <c r="BJA459" s="170"/>
      <c r="BJB459" s="170"/>
      <c r="BJC459" s="170"/>
      <c r="BJD459" s="170"/>
      <c r="BJE459" s="170"/>
      <c r="BJF459" s="170"/>
      <c r="BJG459" s="170"/>
      <c r="BJH459" s="170"/>
      <c r="BJI459" s="170"/>
      <c r="BJJ459" s="170"/>
      <c r="BJK459" s="170"/>
      <c r="BJL459" s="170"/>
      <c r="BJM459" s="170"/>
      <c r="BJN459" s="170"/>
      <c r="BJO459" s="170"/>
      <c r="BJP459" s="170"/>
      <c r="BJQ459" s="170"/>
      <c r="BJR459" s="170"/>
      <c r="BJS459" s="170"/>
      <c r="BJT459" s="170"/>
      <c r="BJU459" s="170"/>
      <c r="BJV459" s="170"/>
      <c r="BJW459" s="170"/>
      <c r="BJX459" s="170"/>
      <c r="BJY459" s="170"/>
      <c r="BJZ459" s="170"/>
      <c r="BKA459" s="170"/>
      <c r="BKB459" s="170"/>
      <c r="BKC459" s="170"/>
      <c r="BKD459" s="170"/>
      <c r="BKE459" s="170"/>
      <c r="BKF459" s="170"/>
      <c r="BKG459" s="170"/>
      <c r="BKH459" s="170"/>
      <c r="BKI459" s="170"/>
      <c r="BKJ459" s="170"/>
      <c r="BKK459" s="170"/>
      <c r="BKL459" s="170"/>
      <c r="BKM459" s="170"/>
      <c r="BKN459" s="170"/>
      <c r="BKO459" s="170"/>
      <c r="BKP459" s="170"/>
      <c r="BKQ459" s="170"/>
      <c r="BKR459" s="170"/>
      <c r="BKS459" s="170"/>
      <c r="BKT459" s="170"/>
      <c r="BKU459" s="170"/>
      <c r="BKV459" s="170"/>
      <c r="BKW459" s="170"/>
      <c r="BKX459" s="170"/>
      <c r="BKY459" s="170"/>
      <c r="BKZ459" s="170"/>
      <c r="BLA459" s="170"/>
      <c r="BLB459" s="170"/>
      <c r="BLC459" s="170"/>
      <c r="BLD459" s="170"/>
      <c r="BLE459" s="170"/>
      <c r="BLF459" s="170"/>
      <c r="BLG459" s="170"/>
      <c r="BLH459" s="170"/>
      <c r="BLI459" s="170"/>
      <c r="BLJ459" s="170"/>
      <c r="BLK459" s="170"/>
      <c r="BLL459" s="170"/>
      <c r="BLM459" s="170"/>
      <c r="BLN459" s="170"/>
      <c r="BLO459" s="170"/>
      <c r="BLP459" s="170"/>
      <c r="BLQ459" s="170"/>
      <c r="BLR459" s="170"/>
      <c r="BLS459" s="170"/>
      <c r="BLT459" s="170"/>
      <c r="BLU459" s="170"/>
      <c r="BLV459" s="170"/>
      <c r="BLW459" s="170"/>
      <c r="BLX459" s="170"/>
      <c r="BLY459" s="170"/>
      <c r="BLZ459" s="170"/>
      <c r="BMA459" s="170"/>
      <c r="BMB459" s="170"/>
      <c r="BMC459" s="170"/>
      <c r="BMD459" s="170"/>
      <c r="BME459" s="170"/>
      <c r="BMF459" s="170"/>
      <c r="BMG459" s="170"/>
      <c r="BMH459" s="170"/>
      <c r="BMI459" s="170"/>
      <c r="BMJ459" s="170"/>
      <c r="BMK459" s="170"/>
      <c r="BML459" s="170"/>
      <c r="BMM459" s="170"/>
      <c r="BMN459" s="170"/>
      <c r="BMO459" s="170"/>
      <c r="BMP459" s="170"/>
      <c r="BMQ459" s="170"/>
      <c r="BMR459" s="170"/>
      <c r="BMS459" s="170"/>
      <c r="BMT459" s="170"/>
      <c r="BMU459" s="170"/>
      <c r="BMV459" s="170"/>
      <c r="BMW459" s="170"/>
      <c r="BMX459" s="170"/>
      <c r="BMY459" s="170"/>
      <c r="BMZ459" s="170"/>
      <c r="BNA459" s="170"/>
      <c r="BNB459" s="170"/>
      <c r="BNC459" s="170"/>
      <c r="BND459" s="170"/>
      <c r="BNE459" s="170"/>
      <c r="BNF459" s="170"/>
      <c r="BNG459" s="170"/>
      <c r="BNH459" s="170"/>
      <c r="BNI459" s="170"/>
      <c r="BNJ459" s="170"/>
      <c r="BNK459" s="170"/>
      <c r="BNL459" s="170"/>
      <c r="BNM459" s="170"/>
      <c r="BNN459" s="170"/>
      <c r="BNO459" s="170"/>
      <c r="BNP459" s="170"/>
      <c r="BNQ459" s="170"/>
      <c r="BNR459" s="170"/>
      <c r="BNS459" s="170"/>
      <c r="BNT459" s="170"/>
      <c r="BNU459" s="170"/>
      <c r="BNV459" s="170"/>
      <c r="BNW459" s="170"/>
      <c r="BNX459" s="170"/>
      <c r="BNY459" s="170"/>
      <c r="BNZ459" s="170"/>
      <c r="BOA459" s="170"/>
      <c r="BOB459" s="170"/>
      <c r="BOC459" s="170"/>
      <c r="BOD459" s="170"/>
      <c r="BOE459" s="170"/>
      <c r="BOF459" s="170"/>
      <c r="BOG459" s="170"/>
      <c r="BOH459" s="170"/>
      <c r="BOI459" s="170"/>
      <c r="BOJ459" s="170"/>
      <c r="BOK459" s="170"/>
      <c r="BOL459" s="170"/>
      <c r="BOM459" s="170"/>
      <c r="BON459" s="170"/>
      <c r="BOO459" s="170"/>
      <c r="BOP459" s="170"/>
      <c r="BOQ459" s="170"/>
      <c r="BOR459" s="170"/>
      <c r="BOS459" s="170"/>
      <c r="BOT459" s="170"/>
      <c r="BOU459" s="170"/>
      <c r="BOV459" s="170"/>
      <c r="BOW459" s="170"/>
      <c r="BOX459" s="170"/>
      <c r="BOY459" s="170"/>
      <c r="BOZ459" s="170"/>
      <c r="BPA459" s="170"/>
      <c r="BPB459" s="170"/>
      <c r="BPC459" s="170"/>
      <c r="BPD459" s="170"/>
      <c r="BPE459" s="170"/>
      <c r="BPF459" s="170"/>
      <c r="BPG459" s="170"/>
      <c r="BPH459" s="170"/>
      <c r="BPI459" s="170"/>
      <c r="BPJ459" s="170"/>
      <c r="BPK459" s="170"/>
      <c r="BPL459" s="170"/>
      <c r="BPM459" s="170"/>
      <c r="BPN459" s="170"/>
      <c r="BPO459" s="170"/>
      <c r="BPP459" s="170"/>
      <c r="BPQ459" s="170"/>
      <c r="BPR459" s="170"/>
      <c r="BPS459" s="170"/>
      <c r="BPT459" s="170"/>
      <c r="BPU459" s="170"/>
      <c r="BPV459" s="170"/>
      <c r="BPW459" s="170"/>
      <c r="BPX459" s="170"/>
      <c r="BPY459" s="170"/>
      <c r="BPZ459" s="170"/>
      <c r="BQA459" s="170"/>
      <c r="BQB459" s="170"/>
      <c r="BQC459" s="170"/>
      <c r="BQD459" s="170"/>
      <c r="BQE459" s="170"/>
      <c r="BQF459" s="170"/>
      <c r="BQG459" s="170"/>
      <c r="BQH459" s="170"/>
      <c r="BQI459" s="170"/>
      <c r="BQJ459" s="170"/>
      <c r="BQK459" s="170"/>
      <c r="BQL459" s="170"/>
      <c r="BQM459" s="170"/>
      <c r="BQN459" s="170"/>
      <c r="BQO459" s="170"/>
      <c r="BQP459" s="170"/>
      <c r="BQQ459" s="170"/>
      <c r="BQR459" s="170"/>
      <c r="BQS459" s="170"/>
      <c r="BQT459" s="170"/>
      <c r="BQU459" s="170"/>
      <c r="BQV459" s="170"/>
      <c r="BQW459" s="170"/>
      <c r="BQX459" s="170"/>
      <c r="BQY459" s="170"/>
      <c r="BQZ459" s="170"/>
      <c r="BRA459" s="170"/>
      <c r="BRB459" s="170"/>
      <c r="BRC459" s="170"/>
      <c r="BRD459" s="170"/>
      <c r="BRE459" s="170"/>
      <c r="BRF459" s="170"/>
      <c r="BRG459" s="170"/>
      <c r="BRH459" s="170"/>
      <c r="BRI459" s="170"/>
      <c r="BRJ459" s="170"/>
      <c r="BRK459" s="170"/>
      <c r="BRL459" s="170"/>
      <c r="BRM459" s="170"/>
      <c r="BRN459" s="170"/>
      <c r="BRO459" s="170"/>
      <c r="BRP459" s="170"/>
      <c r="BRQ459" s="170"/>
      <c r="BRR459" s="170"/>
      <c r="BRS459" s="170"/>
      <c r="BRT459" s="170"/>
      <c r="BRU459" s="170"/>
      <c r="BRV459" s="170"/>
      <c r="BRW459" s="170"/>
      <c r="BRX459" s="170"/>
      <c r="BRY459" s="170"/>
      <c r="BRZ459" s="170"/>
      <c r="BSA459" s="170"/>
      <c r="BSB459" s="170"/>
      <c r="BSC459" s="170"/>
      <c r="BSD459" s="170"/>
      <c r="BSE459" s="170"/>
      <c r="BSF459" s="170"/>
      <c r="BSG459" s="170"/>
      <c r="BSH459" s="170"/>
      <c r="BSI459" s="170"/>
      <c r="BSJ459" s="170"/>
      <c r="BSK459" s="170"/>
      <c r="BSL459" s="170"/>
      <c r="BSM459" s="170"/>
      <c r="BSN459" s="170"/>
      <c r="BSO459" s="170"/>
      <c r="BSP459" s="170"/>
      <c r="BSQ459" s="170"/>
      <c r="BSR459" s="170"/>
      <c r="BSS459" s="170"/>
      <c r="BST459" s="170"/>
      <c r="BSU459" s="170"/>
      <c r="BSV459" s="170"/>
      <c r="BSW459" s="170"/>
      <c r="BSX459" s="170"/>
      <c r="BSY459" s="170"/>
      <c r="BSZ459" s="170"/>
      <c r="BTA459" s="170"/>
      <c r="BTB459" s="170"/>
      <c r="BTC459" s="170"/>
      <c r="BTD459" s="170"/>
      <c r="BTE459" s="170"/>
      <c r="BTF459" s="170"/>
      <c r="BTG459" s="170"/>
      <c r="BTH459" s="170"/>
      <c r="BTI459" s="170"/>
      <c r="BTJ459" s="170"/>
      <c r="BTK459" s="170"/>
      <c r="BTL459" s="170"/>
      <c r="BTM459" s="170"/>
      <c r="BTN459" s="170"/>
      <c r="BTO459" s="170"/>
      <c r="BTP459" s="170"/>
      <c r="BTQ459" s="170"/>
      <c r="BTR459" s="170"/>
      <c r="BTS459" s="170"/>
      <c r="BTT459" s="170"/>
      <c r="BTU459" s="170"/>
      <c r="BTV459" s="170"/>
      <c r="BTW459" s="170"/>
      <c r="BTX459" s="170"/>
      <c r="BTY459" s="170"/>
      <c r="BTZ459" s="170"/>
      <c r="BUA459" s="170"/>
      <c r="BUB459" s="170"/>
      <c r="BUC459" s="170"/>
      <c r="BUD459" s="170"/>
      <c r="BUE459" s="170"/>
      <c r="BUF459" s="170"/>
      <c r="BUG459" s="170"/>
      <c r="BUH459" s="170"/>
      <c r="BUI459" s="170"/>
      <c r="BUJ459" s="170"/>
      <c r="BUK459" s="170"/>
      <c r="BUL459" s="170"/>
      <c r="BUM459" s="170"/>
      <c r="BUN459" s="170"/>
      <c r="BUO459" s="170"/>
      <c r="BUP459" s="170"/>
      <c r="BUQ459" s="170"/>
      <c r="BUR459" s="170"/>
      <c r="BUS459" s="170"/>
      <c r="BUT459" s="170"/>
      <c r="BUU459" s="170"/>
      <c r="BUV459" s="170"/>
      <c r="BUW459" s="170"/>
      <c r="BUX459" s="170"/>
      <c r="BUY459" s="170"/>
      <c r="BUZ459" s="170"/>
      <c r="BVA459" s="170"/>
      <c r="BVB459" s="170"/>
      <c r="BVC459" s="170"/>
      <c r="BVD459" s="170"/>
      <c r="BVE459" s="170"/>
      <c r="BVF459" s="170"/>
      <c r="BVG459" s="170"/>
      <c r="BVH459" s="170"/>
      <c r="BVI459" s="170"/>
      <c r="BVJ459" s="170"/>
      <c r="BVK459" s="170"/>
      <c r="BVL459" s="170"/>
      <c r="BVM459" s="170"/>
      <c r="BVN459" s="170"/>
      <c r="BVO459" s="170"/>
      <c r="BVP459" s="170"/>
      <c r="BVQ459" s="170"/>
      <c r="BVR459" s="170"/>
      <c r="BVS459" s="170"/>
      <c r="BVT459" s="170"/>
      <c r="BVU459" s="170"/>
      <c r="BVV459" s="170"/>
      <c r="BVW459" s="170"/>
      <c r="BVX459" s="170"/>
      <c r="BVY459" s="170"/>
      <c r="BVZ459" s="170"/>
      <c r="BWA459" s="170"/>
      <c r="BWB459" s="170"/>
      <c r="BWC459" s="170"/>
      <c r="BWD459" s="170"/>
      <c r="BWE459" s="170"/>
      <c r="BWF459" s="170"/>
      <c r="BWG459" s="170"/>
      <c r="BWH459" s="170"/>
      <c r="BWI459" s="170"/>
      <c r="BWJ459" s="170"/>
      <c r="BWK459" s="170"/>
      <c r="BWL459" s="170"/>
      <c r="BWM459" s="170"/>
      <c r="BWN459" s="170"/>
      <c r="BWO459" s="170"/>
      <c r="BWP459" s="170"/>
      <c r="BWQ459" s="170"/>
      <c r="BWR459" s="170"/>
      <c r="BWS459" s="170"/>
      <c r="BWT459" s="170"/>
      <c r="BWU459" s="170"/>
      <c r="BWV459" s="170"/>
      <c r="BWW459" s="170"/>
      <c r="BWX459" s="170"/>
      <c r="BWY459" s="170"/>
      <c r="BWZ459" s="170"/>
      <c r="BXA459" s="170"/>
      <c r="BXB459" s="170"/>
      <c r="BXC459" s="170"/>
      <c r="BXD459" s="170"/>
      <c r="BXE459" s="170"/>
      <c r="BXF459" s="170"/>
      <c r="BXG459" s="170"/>
      <c r="BXH459" s="170"/>
      <c r="BXI459" s="170"/>
      <c r="BXJ459" s="170"/>
      <c r="BXK459" s="170"/>
      <c r="BXL459" s="170"/>
      <c r="BXM459" s="170"/>
      <c r="BXN459" s="170"/>
      <c r="BXO459" s="170"/>
      <c r="BXP459" s="170"/>
      <c r="BXQ459" s="170"/>
      <c r="BXR459" s="170"/>
      <c r="BXS459" s="170"/>
      <c r="BXT459" s="170"/>
      <c r="BXU459" s="170"/>
      <c r="BXV459" s="170"/>
      <c r="BXW459" s="170"/>
      <c r="BXX459" s="170"/>
      <c r="BXY459" s="170"/>
      <c r="BXZ459" s="170"/>
      <c r="BYA459" s="170"/>
      <c r="BYB459" s="170"/>
      <c r="BYC459" s="170"/>
      <c r="BYD459" s="170"/>
      <c r="BYE459" s="170"/>
      <c r="BYF459" s="170"/>
      <c r="BYG459" s="170"/>
      <c r="BYH459" s="170"/>
      <c r="BYI459" s="170"/>
      <c r="BYJ459" s="170"/>
      <c r="BYK459" s="170"/>
      <c r="BYL459" s="170"/>
      <c r="BYM459" s="170"/>
      <c r="BYN459" s="170"/>
      <c r="BYO459" s="170"/>
      <c r="BYP459" s="170"/>
      <c r="BYQ459" s="170"/>
      <c r="BYR459" s="170"/>
      <c r="BYS459" s="170"/>
      <c r="BYT459" s="170"/>
      <c r="BYU459" s="170"/>
      <c r="BYV459" s="170"/>
      <c r="BYW459" s="170"/>
      <c r="BYX459" s="170"/>
      <c r="BYY459" s="170"/>
      <c r="BYZ459" s="170"/>
      <c r="BZA459" s="170"/>
      <c r="BZB459" s="170"/>
      <c r="BZC459" s="170"/>
      <c r="BZD459" s="170"/>
      <c r="BZE459" s="170"/>
      <c r="BZF459" s="170"/>
      <c r="BZG459" s="170"/>
      <c r="BZH459" s="170"/>
      <c r="BZI459" s="170"/>
      <c r="BZJ459" s="170"/>
      <c r="BZK459" s="170"/>
      <c r="BZL459" s="170"/>
      <c r="BZM459" s="170"/>
      <c r="BZN459" s="170"/>
      <c r="BZO459" s="170"/>
      <c r="BZP459" s="170"/>
      <c r="BZQ459" s="170"/>
      <c r="BZR459" s="170"/>
      <c r="BZS459" s="170"/>
      <c r="BZT459" s="170"/>
      <c r="BZU459" s="170"/>
      <c r="BZV459" s="170"/>
      <c r="BZW459" s="170"/>
      <c r="BZX459" s="170"/>
      <c r="BZY459" s="170"/>
      <c r="BZZ459" s="170"/>
      <c r="CAA459" s="170"/>
      <c r="CAB459" s="170"/>
      <c r="CAC459" s="170"/>
      <c r="CAD459" s="170"/>
      <c r="CAE459" s="170"/>
      <c r="CAF459" s="170"/>
      <c r="CAG459" s="170"/>
      <c r="CAH459" s="170"/>
      <c r="CAI459" s="170"/>
      <c r="CAJ459" s="170"/>
      <c r="CAK459" s="170"/>
      <c r="CAL459" s="170"/>
      <c r="CAM459" s="170"/>
      <c r="CAN459" s="170"/>
      <c r="CAO459" s="170"/>
      <c r="CAP459" s="170"/>
      <c r="CAQ459" s="170"/>
      <c r="CAR459" s="170"/>
      <c r="CAS459" s="170"/>
      <c r="CAT459" s="170"/>
      <c r="CAU459" s="170"/>
      <c r="CAV459" s="170"/>
      <c r="CAW459" s="170"/>
      <c r="CAX459" s="170"/>
      <c r="CAY459" s="170"/>
      <c r="CAZ459" s="170"/>
      <c r="CBA459" s="170"/>
      <c r="CBB459" s="170"/>
      <c r="CBC459" s="170"/>
      <c r="CBD459" s="170"/>
      <c r="CBE459" s="170"/>
      <c r="CBF459" s="170"/>
      <c r="CBG459" s="170"/>
      <c r="CBH459" s="170"/>
      <c r="CBI459" s="170"/>
      <c r="CBJ459" s="170"/>
      <c r="CBK459" s="170"/>
      <c r="CBL459" s="170"/>
      <c r="CBM459" s="170"/>
      <c r="CBN459" s="170"/>
      <c r="CBO459" s="170"/>
      <c r="CBP459" s="170"/>
      <c r="CBQ459" s="170"/>
      <c r="CBR459" s="170"/>
      <c r="CBS459" s="170"/>
      <c r="CBT459" s="170"/>
      <c r="CBU459" s="170"/>
      <c r="CBV459" s="170"/>
      <c r="CBW459" s="170"/>
      <c r="CBX459" s="170"/>
      <c r="CBY459" s="170"/>
      <c r="CBZ459" s="170"/>
      <c r="CCA459" s="170"/>
      <c r="CCB459" s="170"/>
      <c r="CCC459" s="170"/>
      <c r="CCD459" s="170"/>
      <c r="CCE459" s="170"/>
      <c r="CCF459" s="170"/>
      <c r="CCG459" s="170"/>
      <c r="CCH459" s="170"/>
      <c r="CCI459" s="170"/>
      <c r="CCJ459" s="170"/>
      <c r="CCK459" s="170"/>
      <c r="CCL459" s="170"/>
      <c r="CCM459" s="170"/>
      <c r="CCN459" s="170"/>
      <c r="CCO459" s="170"/>
      <c r="CCP459" s="170"/>
      <c r="CCQ459" s="170"/>
      <c r="CCR459" s="170"/>
      <c r="CCS459" s="170"/>
      <c r="CCT459" s="170"/>
      <c r="CCU459" s="170"/>
      <c r="CCV459" s="170"/>
      <c r="CCW459" s="170"/>
      <c r="CCX459" s="170"/>
      <c r="CCY459" s="170"/>
      <c r="CCZ459" s="170"/>
      <c r="CDA459" s="170"/>
      <c r="CDB459" s="170"/>
      <c r="CDC459" s="170"/>
      <c r="CDD459" s="170"/>
      <c r="CDE459" s="170"/>
      <c r="CDF459" s="170"/>
      <c r="CDG459" s="170"/>
      <c r="CDH459" s="170"/>
      <c r="CDI459" s="170"/>
      <c r="CDJ459" s="170"/>
      <c r="CDK459" s="170"/>
      <c r="CDL459" s="170"/>
      <c r="CDM459" s="170"/>
      <c r="CDN459" s="170"/>
      <c r="CDO459" s="170"/>
      <c r="CDP459" s="170"/>
      <c r="CDQ459" s="170"/>
      <c r="CDR459" s="170"/>
      <c r="CDS459" s="170"/>
      <c r="CDT459" s="170"/>
      <c r="CDU459" s="170"/>
      <c r="CDV459" s="170"/>
      <c r="CDW459" s="170"/>
      <c r="CDX459" s="170"/>
      <c r="CDY459" s="170"/>
      <c r="CDZ459" s="170"/>
      <c r="CEA459" s="170"/>
      <c r="CEB459" s="170"/>
      <c r="CEC459" s="170"/>
      <c r="CED459" s="170"/>
      <c r="CEE459" s="170"/>
      <c r="CEF459" s="170"/>
      <c r="CEG459" s="170"/>
      <c r="CEH459" s="170"/>
      <c r="CEI459" s="170"/>
      <c r="CEJ459" s="170"/>
      <c r="CEK459" s="170"/>
      <c r="CEL459" s="170"/>
      <c r="CEM459" s="170"/>
      <c r="CEN459" s="170"/>
      <c r="CEO459" s="170"/>
      <c r="CEP459" s="170"/>
      <c r="CEQ459" s="170"/>
      <c r="CER459" s="170"/>
      <c r="CES459" s="170"/>
      <c r="CET459" s="170"/>
      <c r="CEU459" s="170"/>
      <c r="CEV459" s="170"/>
      <c r="CEW459" s="170"/>
      <c r="CEX459" s="170"/>
      <c r="CEY459" s="170"/>
      <c r="CEZ459" s="170"/>
      <c r="CFA459" s="170"/>
      <c r="CFB459" s="170"/>
      <c r="CFC459" s="170"/>
      <c r="CFD459" s="170"/>
      <c r="CFE459" s="170"/>
      <c r="CFF459" s="170"/>
      <c r="CFG459" s="170"/>
      <c r="CFH459" s="170"/>
      <c r="CFI459" s="170"/>
      <c r="CFJ459" s="170"/>
      <c r="CFK459" s="170"/>
      <c r="CFL459" s="170"/>
      <c r="CFM459" s="170"/>
      <c r="CFN459" s="170"/>
      <c r="CFO459" s="170"/>
      <c r="CFP459" s="170"/>
      <c r="CFQ459" s="170"/>
      <c r="CFR459" s="170"/>
      <c r="CFS459" s="170"/>
      <c r="CFT459" s="170"/>
      <c r="CFU459" s="170"/>
      <c r="CFV459" s="170"/>
      <c r="CFW459" s="170"/>
      <c r="CFX459" s="170"/>
      <c r="CFY459" s="170"/>
      <c r="CFZ459" s="170"/>
      <c r="CGA459" s="170"/>
      <c r="CGB459" s="170"/>
      <c r="CGC459" s="170"/>
      <c r="CGD459" s="170"/>
      <c r="CGE459" s="170"/>
      <c r="CGF459" s="170"/>
      <c r="CGG459" s="170"/>
      <c r="CGH459" s="170"/>
      <c r="CGI459" s="170"/>
      <c r="CGJ459" s="170"/>
      <c r="CGK459" s="170"/>
      <c r="CGL459" s="170"/>
      <c r="CGM459" s="170"/>
      <c r="CGN459" s="170"/>
      <c r="CGO459" s="170"/>
      <c r="CGP459" s="170"/>
      <c r="CGQ459" s="170"/>
      <c r="CGR459" s="170"/>
      <c r="CGS459" s="170"/>
      <c r="CGT459" s="170"/>
      <c r="CGU459" s="170"/>
      <c r="CGV459" s="170"/>
      <c r="CGW459" s="170"/>
      <c r="CGX459" s="170"/>
      <c r="CGY459" s="170"/>
      <c r="CGZ459" s="170"/>
      <c r="CHA459" s="170"/>
      <c r="CHB459" s="170"/>
      <c r="CHC459" s="170"/>
      <c r="CHD459" s="170"/>
      <c r="CHE459" s="170"/>
      <c r="CHF459" s="170"/>
      <c r="CHG459" s="170"/>
      <c r="CHH459" s="170"/>
      <c r="CHI459" s="170"/>
      <c r="CHJ459" s="170"/>
      <c r="CHK459" s="170"/>
      <c r="CHL459" s="170"/>
      <c r="CHM459" s="170"/>
      <c r="CHN459" s="170"/>
      <c r="CHO459" s="170"/>
      <c r="CHP459" s="170"/>
      <c r="CHQ459" s="170"/>
      <c r="CHR459" s="170"/>
      <c r="CHS459" s="170"/>
      <c r="CHT459" s="170"/>
      <c r="CHU459" s="170"/>
      <c r="CHV459" s="170"/>
      <c r="CHW459" s="170"/>
      <c r="CHX459" s="170"/>
      <c r="CHY459" s="170"/>
      <c r="CHZ459" s="170"/>
      <c r="CIA459" s="170"/>
      <c r="CIB459" s="170"/>
      <c r="CIC459" s="170"/>
      <c r="CID459" s="170"/>
      <c r="CIE459" s="170"/>
      <c r="CIF459" s="170"/>
      <c r="CIG459" s="170"/>
      <c r="CIH459" s="170"/>
      <c r="CII459" s="170"/>
      <c r="CIJ459" s="170"/>
      <c r="CIK459" s="170"/>
      <c r="CIL459" s="170"/>
      <c r="CIM459" s="170"/>
      <c r="CIN459" s="170"/>
      <c r="CIO459" s="170"/>
      <c r="CIP459" s="170"/>
      <c r="CIQ459" s="170"/>
      <c r="CIR459" s="170"/>
      <c r="CIS459" s="170"/>
      <c r="CIT459" s="170"/>
      <c r="CIU459" s="170"/>
      <c r="CIV459" s="170"/>
      <c r="CIW459" s="170"/>
      <c r="CIX459" s="170"/>
      <c r="CIY459" s="170"/>
      <c r="CIZ459" s="170"/>
      <c r="CJA459" s="170"/>
      <c r="CJB459" s="170"/>
      <c r="CJC459" s="170"/>
      <c r="CJD459" s="170"/>
      <c r="CJE459" s="170"/>
      <c r="CJF459" s="170"/>
      <c r="CJG459" s="170"/>
      <c r="CJH459" s="170"/>
      <c r="CJI459" s="170"/>
      <c r="CJJ459" s="170"/>
      <c r="CJK459" s="170"/>
      <c r="CJL459" s="170"/>
      <c r="CJM459" s="170"/>
      <c r="CJN459" s="170"/>
      <c r="CJO459" s="170"/>
      <c r="CJP459" s="170"/>
      <c r="CJQ459" s="170"/>
      <c r="CJR459" s="170"/>
      <c r="CJS459" s="170"/>
      <c r="CJT459" s="170"/>
      <c r="CJU459" s="170"/>
      <c r="CJV459" s="170"/>
      <c r="CJW459" s="170"/>
      <c r="CJX459" s="170"/>
      <c r="CJY459" s="170"/>
      <c r="CJZ459" s="170"/>
      <c r="CKA459" s="170"/>
      <c r="CKB459" s="170"/>
      <c r="CKC459" s="170"/>
      <c r="CKD459" s="170"/>
      <c r="CKE459" s="170"/>
      <c r="CKF459" s="170"/>
      <c r="CKG459" s="170"/>
      <c r="CKH459" s="170"/>
      <c r="CKI459" s="170"/>
      <c r="CKJ459" s="170"/>
      <c r="CKK459" s="170"/>
      <c r="CKL459" s="170"/>
      <c r="CKM459" s="170"/>
      <c r="CKN459" s="170"/>
      <c r="CKO459" s="170"/>
      <c r="CKP459" s="170"/>
      <c r="CKQ459" s="170"/>
      <c r="CKR459" s="170"/>
      <c r="CKS459" s="170"/>
      <c r="CKT459" s="170"/>
      <c r="CKU459" s="170"/>
      <c r="CKV459" s="170"/>
      <c r="CKW459" s="170"/>
      <c r="CKX459" s="170"/>
      <c r="CKY459" s="170"/>
      <c r="CKZ459" s="170"/>
      <c r="CLA459" s="170"/>
      <c r="CLB459" s="170"/>
      <c r="CLC459" s="170"/>
      <c r="CLD459" s="170"/>
      <c r="CLE459" s="170"/>
      <c r="CLF459" s="170"/>
      <c r="CLG459" s="170"/>
      <c r="CLH459" s="170"/>
      <c r="CLI459" s="170"/>
      <c r="CLJ459" s="170"/>
      <c r="CLK459" s="170"/>
      <c r="CLL459" s="170"/>
      <c r="CLM459" s="170"/>
      <c r="CLN459" s="170"/>
      <c r="CLO459" s="170"/>
      <c r="CLP459" s="170"/>
      <c r="CLQ459" s="170"/>
      <c r="CLR459" s="170"/>
      <c r="CLS459" s="170"/>
      <c r="CLT459" s="170"/>
      <c r="CLU459" s="170"/>
      <c r="CLV459" s="170"/>
      <c r="CLW459" s="170"/>
      <c r="CLX459" s="170"/>
      <c r="CLY459" s="170"/>
      <c r="CLZ459" s="170"/>
      <c r="CMA459" s="170"/>
      <c r="CMB459" s="170"/>
      <c r="CMC459" s="170"/>
      <c r="CMD459" s="170"/>
      <c r="CME459" s="170"/>
      <c r="CMF459" s="170"/>
      <c r="CMG459" s="170"/>
      <c r="CMH459" s="170"/>
      <c r="CMI459" s="170"/>
      <c r="CMJ459" s="170"/>
      <c r="CMK459" s="170"/>
      <c r="CML459" s="170"/>
      <c r="CMM459" s="170"/>
      <c r="CMN459" s="170"/>
      <c r="CMO459" s="170"/>
      <c r="CMP459" s="170"/>
      <c r="CMQ459" s="170"/>
      <c r="CMR459" s="170"/>
      <c r="CMS459" s="170"/>
      <c r="CMT459" s="170"/>
      <c r="CMU459" s="170"/>
      <c r="CMV459" s="170"/>
      <c r="CMW459" s="170"/>
      <c r="CMX459" s="170"/>
      <c r="CMY459" s="170"/>
      <c r="CMZ459" s="170"/>
      <c r="CNA459" s="170"/>
      <c r="CNB459" s="170"/>
      <c r="CNC459" s="170"/>
      <c r="CND459" s="170"/>
      <c r="CNE459" s="170"/>
      <c r="CNF459" s="170"/>
      <c r="CNG459" s="170"/>
      <c r="CNH459" s="170"/>
      <c r="CNI459" s="170"/>
      <c r="CNJ459" s="170"/>
      <c r="CNK459" s="170"/>
      <c r="CNL459" s="170"/>
      <c r="CNM459" s="170"/>
      <c r="CNN459" s="170"/>
      <c r="CNO459" s="170"/>
      <c r="CNP459" s="170"/>
      <c r="CNQ459" s="170"/>
      <c r="CNR459" s="170"/>
      <c r="CNS459" s="170"/>
      <c r="CNT459" s="170"/>
      <c r="CNU459" s="170"/>
      <c r="CNV459" s="170"/>
      <c r="CNW459" s="170"/>
      <c r="CNX459" s="170"/>
      <c r="CNY459" s="170"/>
      <c r="CNZ459" s="170"/>
      <c r="COA459" s="170"/>
      <c r="COB459" s="170"/>
      <c r="COC459" s="170"/>
      <c r="COD459" s="170"/>
      <c r="COE459" s="170"/>
      <c r="COF459" s="170"/>
      <c r="COG459" s="170"/>
      <c r="COH459" s="170"/>
      <c r="COI459" s="170"/>
      <c r="COJ459" s="170"/>
      <c r="COK459" s="170"/>
      <c r="COL459" s="170"/>
      <c r="COM459" s="170"/>
      <c r="CON459" s="170"/>
      <c r="COO459" s="170"/>
      <c r="COP459" s="170"/>
      <c r="COQ459" s="170"/>
      <c r="COR459" s="170"/>
      <c r="COS459" s="170"/>
      <c r="COT459" s="170"/>
      <c r="COU459" s="170"/>
      <c r="COV459" s="170"/>
      <c r="COW459" s="170"/>
      <c r="COX459" s="170"/>
      <c r="COY459" s="170"/>
      <c r="COZ459" s="170"/>
      <c r="CPA459" s="170"/>
      <c r="CPB459" s="170"/>
      <c r="CPC459" s="170"/>
      <c r="CPD459" s="170"/>
      <c r="CPE459" s="170"/>
      <c r="CPF459" s="170"/>
      <c r="CPG459" s="170"/>
      <c r="CPH459" s="170"/>
      <c r="CPI459" s="170"/>
      <c r="CPJ459" s="170"/>
      <c r="CPK459" s="170"/>
      <c r="CPL459" s="170"/>
      <c r="CPM459" s="170"/>
      <c r="CPN459" s="170"/>
      <c r="CPO459" s="170"/>
      <c r="CPP459" s="170"/>
      <c r="CPQ459" s="170"/>
      <c r="CPR459" s="170"/>
      <c r="CPS459" s="170"/>
      <c r="CPT459" s="170"/>
      <c r="CPU459" s="170"/>
      <c r="CPV459" s="170"/>
      <c r="CPW459" s="170"/>
      <c r="CPX459" s="170"/>
      <c r="CPY459" s="170"/>
      <c r="CPZ459" s="170"/>
      <c r="CQA459" s="170"/>
      <c r="CQB459" s="170"/>
      <c r="CQC459" s="170"/>
      <c r="CQD459" s="170"/>
      <c r="CQE459" s="170"/>
      <c r="CQF459" s="170"/>
      <c r="CQG459" s="170"/>
      <c r="CQH459" s="170"/>
      <c r="CQI459" s="170"/>
      <c r="CQJ459" s="170"/>
      <c r="CQK459" s="170"/>
      <c r="CQL459" s="170"/>
      <c r="CQM459" s="170"/>
      <c r="CQN459" s="170"/>
      <c r="CQO459" s="170"/>
      <c r="CQP459" s="170"/>
      <c r="CQQ459" s="170"/>
      <c r="CQR459" s="170"/>
      <c r="CQS459" s="170"/>
      <c r="CQT459" s="170"/>
      <c r="CQU459" s="170"/>
      <c r="CQV459" s="170"/>
      <c r="CQW459" s="170"/>
      <c r="CQX459" s="170"/>
      <c r="CQY459" s="170"/>
      <c r="CQZ459" s="170"/>
      <c r="CRA459" s="170"/>
      <c r="CRB459" s="170"/>
      <c r="CRC459" s="170"/>
      <c r="CRD459" s="170"/>
      <c r="CRE459" s="170"/>
      <c r="CRF459" s="170"/>
      <c r="CRG459" s="170"/>
      <c r="CRH459" s="170"/>
      <c r="CRI459" s="170"/>
      <c r="CRJ459" s="170"/>
      <c r="CRK459" s="170"/>
      <c r="CRL459" s="170"/>
      <c r="CRM459" s="170"/>
      <c r="CRN459" s="170"/>
      <c r="CRO459" s="170"/>
      <c r="CRP459" s="170"/>
      <c r="CRQ459" s="170"/>
      <c r="CRR459" s="170"/>
      <c r="CRS459" s="170"/>
      <c r="CRT459" s="170"/>
      <c r="CRU459" s="170"/>
      <c r="CRV459" s="170"/>
      <c r="CRW459" s="170"/>
      <c r="CRX459" s="170"/>
      <c r="CRY459" s="170"/>
      <c r="CRZ459" s="170"/>
      <c r="CSA459" s="170"/>
      <c r="CSB459" s="170"/>
      <c r="CSC459" s="170"/>
      <c r="CSD459" s="170"/>
      <c r="CSE459" s="170"/>
      <c r="CSF459" s="170"/>
      <c r="CSG459" s="170"/>
      <c r="CSH459" s="170"/>
      <c r="CSI459" s="170"/>
      <c r="CSJ459" s="170"/>
      <c r="CSK459" s="170"/>
      <c r="CSL459" s="170"/>
      <c r="CSM459" s="170"/>
      <c r="CSN459" s="170"/>
      <c r="CSO459" s="170"/>
      <c r="CSP459" s="170"/>
      <c r="CSQ459" s="170"/>
      <c r="CSR459" s="170"/>
      <c r="CSS459" s="170"/>
      <c r="CST459" s="170"/>
      <c r="CSU459" s="170"/>
      <c r="CSV459" s="170"/>
      <c r="CSW459" s="170"/>
      <c r="CSX459" s="170"/>
      <c r="CSY459" s="170"/>
      <c r="CSZ459" s="170"/>
      <c r="CTA459" s="170"/>
      <c r="CTB459" s="170"/>
      <c r="CTC459" s="170"/>
      <c r="CTD459" s="170"/>
      <c r="CTE459" s="170"/>
      <c r="CTF459" s="170"/>
      <c r="CTG459" s="170"/>
      <c r="CTH459" s="170"/>
      <c r="CTI459" s="170"/>
      <c r="CTJ459" s="170"/>
      <c r="CTK459" s="170"/>
      <c r="CTL459" s="170"/>
      <c r="CTM459" s="170"/>
      <c r="CTN459" s="170"/>
      <c r="CTO459" s="170"/>
      <c r="CTP459" s="170"/>
      <c r="CTQ459" s="170"/>
      <c r="CTR459" s="170"/>
      <c r="CTS459" s="170"/>
      <c r="CTT459" s="170"/>
      <c r="CTU459" s="170"/>
      <c r="CTV459" s="170"/>
      <c r="CTW459" s="170"/>
      <c r="CTX459" s="170"/>
      <c r="CTY459" s="170"/>
      <c r="CTZ459" s="170"/>
      <c r="CUA459" s="170"/>
      <c r="CUB459" s="170"/>
      <c r="CUC459" s="170"/>
      <c r="CUD459" s="170"/>
      <c r="CUE459" s="170"/>
      <c r="CUF459" s="170"/>
      <c r="CUG459" s="170"/>
      <c r="CUH459" s="170"/>
      <c r="CUI459" s="170"/>
      <c r="CUJ459" s="170"/>
      <c r="CUK459" s="170"/>
      <c r="CUL459" s="170"/>
      <c r="CUM459" s="170"/>
      <c r="CUN459" s="170"/>
      <c r="CUO459" s="170"/>
      <c r="CUP459" s="170"/>
      <c r="CUQ459" s="170"/>
      <c r="CUR459" s="170"/>
      <c r="CUS459" s="170"/>
      <c r="CUT459" s="170"/>
      <c r="CUU459" s="170"/>
      <c r="CUV459" s="170"/>
      <c r="CUW459" s="170"/>
      <c r="CUX459" s="170"/>
      <c r="CUY459" s="170"/>
      <c r="CUZ459" s="170"/>
      <c r="CVA459" s="170"/>
      <c r="CVB459" s="170"/>
      <c r="CVC459" s="170"/>
      <c r="CVD459" s="170"/>
      <c r="CVE459" s="170"/>
      <c r="CVF459" s="170"/>
      <c r="CVG459" s="170"/>
      <c r="CVH459" s="170"/>
      <c r="CVI459" s="170"/>
      <c r="CVJ459" s="170"/>
      <c r="CVK459" s="170"/>
      <c r="CVL459" s="170"/>
      <c r="CVM459" s="170"/>
      <c r="CVN459" s="170"/>
      <c r="CVO459" s="170"/>
      <c r="CVP459" s="170"/>
      <c r="CVQ459" s="170"/>
      <c r="CVR459" s="170"/>
      <c r="CVS459" s="170"/>
      <c r="CVT459" s="170"/>
      <c r="CVU459" s="170"/>
      <c r="CVV459" s="170"/>
      <c r="CVW459" s="170"/>
      <c r="CVX459" s="170"/>
      <c r="CVY459" s="170"/>
      <c r="CVZ459" s="170"/>
      <c r="CWA459" s="170"/>
      <c r="CWB459" s="170"/>
      <c r="CWC459" s="170"/>
      <c r="CWD459" s="170"/>
      <c r="CWE459" s="170"/>
      <c r="CWF459" s="170"/>
      <c r="CWG459" s="170"/>
      <c r="CWH459" s="170"/>
      <c r="CWI459" s="170"/>
      <c r="CWJ459" s="170"/>
      <c r="CWK459" s="170"/>
      <c r="CWL459" s="170"/>
      <c r="CWM459" s="170"/>
      <c r="CWN459" s="170"/>
      <c r="CWO459" s="170"/>
      <c r="CWP459" s="170"/>
      <c r="CWQ459" s="170"/>
      <c r="CWR459" s="170"/>
      <c r="CWS459" s="170"/>
      <c r="CWT459" s="170"/>
      <c r="CWU459" s="170"/>
      <c r="CWV459" s="170"/>
      <c r="CWW459" s="170"/>
      <c r="CWX459" s="170"/>
      <c r="CWY459" s="170"/>
      <c r="CWZ459" s="170"/>
      <c r="CXA459" s="170"/>
      <c r="CXB459" s="170"/>
      <c r="CXC459" s="170"/>
      <c r="CXD459" s="170"/>
      <c r="CXE459" s="170"/>
      <c r="CXF459" s="170"/>
      <c r="CXG459" s="170"/>
      <c r="CXH459" s="170"/>
      <c r="CXI459" s="170"/>
      <c r="CXJ459" s="170"/>
      <c r="CXK459" s="170"/>
      <c r="CXL459" s="170"/>
      <c r="CXM459" s="170"/>
      <c r="CXN459" s="170"/>
      <c r="CXO459" s="170"/>
      <c r="CXP459" s="170"/>
      <c r="CXQ459" s="170"/>
      <c r="CXR459" s="170"/>
      <c r="CXS459" s="170"/>
      <c r="CXT459" s="170"/>
      <c r="CXU459" s="170"/>
      <c r="CXV459" s="170"/>
      <c r="CXW459" s="170"/>
      <c r="CXX459" s="170"/>
      <c r="CXY459" s="170"/>
      <c r="CXZ459" s="170"/>
      <c r="CYA459" s="170"/>
      <c r="CYB459" s="170"/>
      <c r="CYC459" s="170"/>
      <c r="CYD459" s="170"/>
      <c r="CYE459" s="170"/>
      <c r="CYF459" s="170"/>
      <c r="CYG459" s="170"/>
      <c r="CYH459" s="170"/>
      <c r="CYI459" s="170"/>
      <c r="CYJ459" s="170"/>
      <c r="CYK459" s="170"/>
      <c r="CYL459" s="170"/>
      <c r="CYM459" s="170"/>
      <c r="CYN459" s="170"/>
      <c r="CYO459" s="170"/>
      <c r="CYP459" s="170"/>
      <c r="CYQ459" s="170"/>
      <c r="CYR459" s="170"/>
      <c r="CYS459" s="170"/>
      <c r="CYT459" s="170"/>
      <c r="CYU459" s="170"/>
      <c r="CYV459" s="170"/>
      <c r="CYW459" s="170"/>
      <c r="CYX459" s="170"/>
      <c r="CYY459" s="170"/>
      <c r="CYZ459" s="170"/>
      <c r="CZA459" s="170"/>
      <c r="CZB459" s="170"/>
      <c r="CZC459" s="170"/>
      <c r="CZD459" s="170"/>
      <c r="CZE459" s="170"/>
      <c r="CZF459" s="170"/>
      <c r="CZG459" s="170"/>
      <c r="CZH459" s="170"/>
      <c r="CZI459" s="170"/>
      <c r="CZJ459" s="170"/>
      <c r="CZK459" s="170"/>
      <c r="CZL459" s="170"/>
      <c r="CZM459" s="170"/>
      <c r="CZN459" s="170"/>
      <c r="CZO459" s="170"/>
      <c r="CZP459" s="170"/>
      <c r="CZQ459" s="170"/>
      <c r="CZR459" s="170"/>
      <c r="CZS459" s="170"/>
      <c r="CZT459" s="170"/>
      <c r="CZU459" s="170"/>
      <c r="CZV459" s="170"/>
      <c r="CZW459" s="170"/>
      <c r="CZX459" s="170"/>
      <c r="CZY459" s="170"/>
      <c r="CZZ459" s="170"/>
      <c r="DAA459" s="170"/>
      <c r="DAB459" s="170"/>
      <c r="DAC459" s="170"/>
      <c r="DAD459" s="170"/>
      <c r="DAE459" s="170"/>
      <c r="DAF459" s="170"/>
      <c r="DAG459" s="170"/>
      <c r="DAH459" s="170"/>
      <c r="DAI459" s="170"/>
      <c r="DAJ459" s="170"/>
      <c r="DAK459" s="170"/>
      <c r="DAL459" s="170"/>
      <c r="DAM459" s="170"/>
      <c r="DAN459" s="170"/>
      <c r="DAO459" s="170"/>
      <c r="DAP459" s="170"/>
      <c r="DAQ459" s="170"/>
      <c r="DAR459" s="170"/>
      <c r="DAS459" s="170"/>
      <c r="DAT459" s="170"/>
      <c r="DAU459" s="170"/>
      <c r="DAV459" s="170"/>
      <c r="DAW459" s="170"/>
      <c r="DAX459" s="170"/>
      <c r="DAY459" s="170"/>
      <c r="DAZ459" s="170"/>
      <c r="DBA459" s="170"/>
      <c r="DBB459" s="170"/>
      <c r="DBC459" s="170"/>
      <c r="DBD459" s="170"/>
      <c r="DBE459" s="170"/>
      <c r="DBF459" s="170"/>
      <c r="DBG459" s="170"/>
      <c r="DBH459" s="170"/>
      <c r="DBI459" s="170"/>
      <c r="DBJ459" s="170"/>
      <c r="DBK459" s="170"/>
      <c r="DBL459" s="170"/>
      <c r="DBM459" s="170"/>
      <c r="DBN459" s="170"/>
      <c r="DBO459" s="170"/>
      <c r="DBP459" s="170"/>
      <c r="DBQ459" s="170"/>
      <c r="DBR459" s="170"/>
      <c r="DBS459" s="170"/>
      <c r="DBT459" s="170"/>
      <c r="DBU459" s="170"/>
      <c r="DBV459" s="170"/>
      <c r="DBW459" s="170"/>
      <c r="DBX459" s="170"/>
      <c r="DBY459" s="170"/>
      <c r="DBZ459" s="170"/>
      <c r="DCA459" s="170"/>
      <c r="DCB459" s="170"/>
      <c r="DCC459" s="170"/>
      <c r="DCD459" s="170"/>
      <c r="DCE459" s="170"/>
      <c r="DCF459" s="170"/>
      <c r="DCG459" s="170"/>
      <c r="DCH459" s="170"/>
      <c r="DCI459" s="170"/>
      <c r="DCJ459" s="170"/>
      <c r="DCK459" s="170"/>
      <c r="DCL459" s="170"/>
      <c r="DCM459" s="170"/>
      <c r="DCN459" s="170"/>
      <c r="DCO459" s="170"/>
      <c r="DCP459" s="170"/>
      <c r="DCQ459" s="170"/>
      <c r="DCR459" s="170"/>
      <c r="DCS459" s="170"/>
      <c r="DCT459" s="170"/>
      <c r="DCU459" s="170"/>
      <c r="DCV459" s="170"/>
      <c r="DCW459" s="170"/>
      <c r="DCX459" s="170"/>
      <c r="DCY459" s="170"/>
      <c r="DCZ459" s="170"/>
      <c r="DDA459" s="170"/>
      <c r="DDB459" s="170"/>
      <c r="DDC459" s="170"/>
      <c r="DDD459" s="170"/>
      <c r="DDE459" s="170"/>
      <c r="DDF459" s="170"/>
      <c r="DDG459" s="170"/>
      <c r="DDH459" s="170"/>
      <c r="DDI459" s="170"/>
      <c r="DDJ459" s="170"/>
      <c r="DDK459" s="170"/>
      <c r="DDL459" s="170"/>
      <c r="DDM459" s="170"/>
      <c r="DDN459" s="170"/>
      <c r="DDO459" s="170"/>
      <c r="DDP459" s="170"/>
      <c r="DDQ459" s="170"/>
      <c r="DDR459" s="170"/>
      <c r="DDS459" s="170"/>
      <c r="DDT459" s="170"/>
      <c r="DDU459" s="170"/>
      <c r="DDV459" s="170"/>
      <c r="DDW459" s="170"/>
      <c r="DDX459" s="170"/>
      <c r="DDY459" s="170"/>
      <c r="DDZ459" s="170"/>
      <c r="DEA459" s="170"/>
      <c r="DEB459" s="170"/>
      <c r="DEC459" s="170"/>
      <c r="DED459" s="170"/>
      <c r="DEE459" s="170"/>
      <c r="DEF459" s="170"/>
      <c r="DEG459" s="170"/>
      <c r="DEH459" s="170"/>
      <c r="DEI459" s="170"/>
      <c r="DEJ459" s="170"/>
      <c r="DEK459" s="170"/>
      <c r="DEL459" s="170"/>
      <c r="DEM459" s="170"/>
      <c r="DEN459" s="170"/>
      <c r="DEO459" s="170"/>
      <c r="DEP459" s="170"/>
      <c r="DEQ459" s="170"/>
      <c r="DER459" s="170"/>
      <c r="DES459" s="170"/>
      <c r="DET459" s="170"/>
      <c r="DEU459" s="170"/>
      <c r="DEV459" s="170"/>
      <c r="DEW459" s="170"/>
      <c r="DEX459" s="170"/>
      <c r="DEY459" s="170"/>
      <c r="DEZ459" s="170"/>
      <c r="DFA459" s="170"/>
      <c r="DFB459" s="170"/>
      <c r="DFC459" s="170"/>
      <c r="DFD459" s="170"/>
      <c r="DFE459" s="170"/>
      <c r="DFF459" s="170"/>
      <c r="DFG459" s="170"/>
      <c r="DFH459" s="170"/>
      <c r="DFI459" s="170"/>
      <c r="DFJ459" s="170"/>
      <c r="DFK459" s="170"/>
      <c r="DFL459" s="170"/>
      <c r="DFM459" s="170"/>
      <c r="DFN459" s="170"/>
      <c r="DFO459" s="170"/>
      <c r="DFP459" s="170"/>
      <c r="DFQ459" s="170"/>
      <c r="DFR459" s="170"/>
      <c r="DFS459" s="170"/>
      <c r="DFT459" s="170"/>
      <c r="DFU459" s="170"/>
      <c r="DFV459" s="170"/>
      <c r="DFW459" s="170"/>
      <c r="DFX459" s="170"/>
      <c r="DFY459" s="170"/>
      <c r="DFZ459" s="170"/>
      <c r="DGA459" s="170"/>
      <c r="DGB459" s="170"/>
      <c r="DGC459" s="170"/>
      <c r="DGD459" s="170"/>
      <c r="DGE459" s="170"/>
      <c r="DGF459" s="170"/>
      <c r="DGG459" s="170"/>
      <c r="DGH459" s="170"/>
      <c r="DGI459" s="170"/>
      <c r="DGJ459" s="170"/>
      <c r="DGK459" s="170"/>
      <c r="DGL459" s="170"/>
      <c r="DGM459" s="170"/>
      <c r="DGN459" s="170"/>
      <c r="DGO459" s="170"/>
      <c r="DGP459" s="170"/>
      <c r="DGQ459" s="170"/>
      <c r="DGR459" s="170"/>
      <c r="DGS459" s="170"/>
      <c r="DGT459" s="170"/>
      <c r="DGU459" s="170"/>
      <c r="DGV459" s="170"/>
      <c r="DGW459" s="170"/>
      <c r="DGX459" s="170"/>
      <c r="DGY459" s="170"/>
      <c r="DGZ459" s="170"/>
      <c r="DHA459" s="170"/>
      <c r="DHB459" s="170"/>
      <c r="DHC459" s="170"/>
      <c r="DHD459" s="170"/>
      <c r="DHE459" s="170"/>
      <c r="DHF459" s="170"/>
      <c r="DHG459" s="170"/>
      <c r="DHH459" s="170"/>
      <c r="DHI459" s="170"/>
      <c r="DHJ459" s="170"/>
      <c r="DHK459" s="170"/>
      <c r="DHL459" s="170"/>
      <c r="DHM459" s="170"/>
      <c r="DHN459" s="170"/>
      <c r="DHO459" s="170"/>
      <c r="DHP459" s="170"/>
      <c r="DHQ459" s="170"/>
      <c r="DHR459" s="170"/>
      <c r="DHS459" s="170"/>
      <c r="DHT459" s="170"/>
      <c r="DHU459" s="170"/>
      <c r="DHV459" s="170"/>
      <c r="DHW459" s="170"/>
      <c r="DHX459" s="170"/>
      <c r="DHY459" s="170"/>
      <c r="DHZ459" s="170"/>
      <c r="DIA459" s="170"/>
      <c r="DIB459" s="170"/>
      <c r="DIC459" s="170"/>
      <c r="DID459" s="170"/>
      <c r="DIE459" s="170"/>
      <c r="DIF459" s="170"/>
      <c r="DIG459" s="170"/>
      <c r="DIH459" s="170"/>
      <c r="DII459" s="170"/>
      <c r="DIJ459" s="170"/>
      <c r="DIK459" s="170"/>
      <c r="DIL459" s="170"/>
      <c r="DIM459" s="170"/>
      <c r="DIN459" s="170"/>
      <c r="DIO459" s="170"/>
      <c r="DIP459" s="170"/>
      <c r="DIQ459" s="170"/>
      <c r="DIR459" s="170"/>
      <c r="DIS459" s="170"/>
      <c r="DIT459" s="170"/>
      <c r="DIU459" s="170"/>
      <c r="DIV459" s="170"/>
      <c r="DIW459" s="170"/>
      <c r="DIX459" s="170"/>
      <c r="DIY459" s="170"/>
      <c r="DIZ459" s="170"/>
      <c r="DJA459" s="170"/>
      <c r="DJB459" s="170"/>
      <c r="DJC459" s="170"/>
      <c r="DJD459" s="170"/>
      <c r="DJE459" s="170"/>
      <c r="DJF459" s="170"/>
      <c r="DJG459" s="170"/>
      <c r="DJH459" s="170"/>
      <c r="DJI459" s="170"/>
      <c r="DJJ459" s="170"/>
      <c r="DJK459" s="170"/>
      <c r="DJL459" s="170"/>
      <c r="DJM459" s="170"/>
      <c r="DJN459" s="170"/>
      <c r="DJO459" s="170"/>
      <c r="DJP459" s="170"/>
      <c r="DJQ459" s="170"/>
      <c r="DJR459" s="170"/>
      <c r="DJS459" s="170"/>
      <c r="DJT459" s="170"/>
      <c r="DJU459" s="170"/>
      <c r="DJV459" s="170"/>
      <c r="DJW459" s="170"/>
      <c r="DJX459" s="170"/>
      <c r="DJY459" s="170"/>
      <c r="DJZ459" s="170"/>
      <c r="DKA459" s="170"/>
      <c r="DKB459" s="170"/>
      <c r="DKC459" s="170"/>
      <c r="DKD459" s="170"/>
      <c r="DKE459" s="170"/>
      <c r="DKF459" s="170"/>
      <c r="DKG459" s="170"/>
      <c r="DKH459" s="170"/>
      <c r="DKI459" s="170"/>
      <c r="DKJ459" s="170"/>
      <c r="DKK459" s="170"/>
      <c r="DKL459" s="170"/>
      <c r="DKM459" s="170"/>
      <c r="DKN459" s="170"/>
      <c r="DKO459" s="170"/>
      <c r="DKP459" s="170"/>
      <c r="DKQ459" s="170"/>
      <c r="DKR459" s="170"/>
      <c r="DKS459" s="170"/>
      <c r="DKT459" s="170"/>
      <c r="DKU459" s="170"/>
      <c r="DKV459" s="170"/>
      <c r="DKW459" s="170"/>
      <c r="DKX459" s="170"/>
      <c r="DKY459" s="170"/>
      <c r="DKZ459" s="170"/>
      <c r="DLA459" s="170"/>
      <c r="DLB459" s="170"/>
      <c r="DLC459" s="170"/>
      <c r="DLD459" s="170"/>
      <c r="DLE459" s="170"/>
      <c r="DLF459" s="170"/>
      <c r="DLG459" s="170"/>
      <c r="DLH459" s="170"/>
      <c r="DLI459" s="170"/>
      <c r="DLJ459" s="170"/>
      <c r="DLK459" s="170"/>
      <c r="DLL459" s="170"/>
      <c r="DLM459" s="170"/>
      <c r="DLN459" s="170"/>
      <c r="DLO459" s="170"/>
      <c r="DLP459" s="170"/>
      <c r="DLQ459" s="170"/>
      <c r="DLR459" s="170"/>
      <c r="DLS459" s="170"/>
      <c r="DLT459" s="170"/>
      <c r="DLU459" s="170"/>
      <c r="DLV459" s="170"/>
      <c r="DLW459" s="170"/>
      <c r="DLX459" s="170"/>
      <c r="DLY459" s="170"/>
      <c r="DLZ459" s="170"/>
      <c r="DMA459" s="170"/>
      <c r="DMB459" s="170"/>
      <c r="DMC459" s="170"/>
      <c r="DMD459" s="170"/>
      <c r="DME459" s="170"/>
      <c r="DMF459" s="170"/>
      <c r="DMG459" s="170"/>
      <c r="DMH459" s="170"/>
      <c r="DMI459" s="170"/>
      <c r="DMJ459" s="170"/>
      <c r="DMK459" s="170"/>
      <c r="DML459" s="170"/>
      <c r="DMM459" s="170"/>
      <c r="DMN459" s="170"/>
      <c r="DMO459" s="170"/>
      <c r="DMP459" s="170"/>
      <c r="DMQ459" s="170"/>
      <c r="DMR459" s="170"/>
      <c r="DMS459" s="170"/>
      <c r="DMT459" s="170"/>
      <c r="DMU459" s="170"/>
      <c r="DMV459" s="170"/>
      <c r="DMW459" s="170"/>
      <c r="DMX459" s="170"/>
      <c r="DMY459" s="170"/>
      <c r="DMZ459" s="170"/>
      <c r="DNA459" s="170"/>
      <c r="DNB459" s="170"/>
      <c r="DNC459" s="170"/>
      <c r="DND459" s="170"/>
      <c r="DNE459" s="170"/>
      <c r="DNF459" s="170"/>
      <c r="DNG459" s="170"/>
      <c r="DNH459" s="170"/>
      <c r="DNI459" s="170"/>
      <c r="DNJ459" s="170"/>
      <c r="DNK459" s="170"/>
      <c r="DNL459" s="170"/>
      <c r="DNM459" s="170"/>
      <c r="DNN459" s="170"/>
      <c r="DNO459" s="170"/>
      <c r="DNP459" s="170"/>
      <c r="DNQ459" s="170"/>
      <c r="DNR459" s="170"/>
      <c r="DNS459" s="170"/>
      <c r="DNT459" s="170"/>
      <c r="DNU459" s="170"/>
      <c r="DNV459" s="170"/>
      <c r="DNW459" s="170"/>
      <c r="DNX459" s="170"/>
      <c r="DNY459" s="170"/>
      <c r="DNZ459" s="170"/>
      <c r="DOA459" s="170"/>
      <c r="DOB459" s="170"/>
      <c r="DOC459" s="170"/>
      <c r="DOD459" s="170"/>
      <c r="DOE459" s="170"/>
      <c r="DOF459" s="170"/>
      <c r="DOG459" s="170"/>
      <c r="DOH459" s="170"/>
      <c r="DOI459" s="170"/>
      <c r="DOJ459" s="170"/>
      <c r="DOK459" s="170"/>
      <c r="DOL459" s="170"/>
      <c r="DOM459" s="170"/>
      <c r="DON459" s="170"/>
      <c r="DOO459" s="170"/>
      <c r="DOP459" s="170"/>
      <c r="DOQ459" s="170"/>
      <c r="DOR459" s="170"/>
      <c r="DOS459" s="170"/>
      <c r="DOT459" s="170"/>
      <c r="DOU459" s="170"/>
      <c r="DOV459" s="170"/>
      <c r="DOW459" s="170"/>
      <c r="DOX459" s="170"/>
      <c r="DOY459" s="170"/>
      <c r="DOZ459" s="170"/>
      <c r="DPA459" s="170"/>
      <c r="DPB459" s="170"/>
      <c r="DPC459" s="170"/>
      <c r="DPD459" s="170"/>
      <c r="DPE459" s="170"/>
      <c r="DPF459" s="170"/>
      <c r="DPG459" s="170"/>
      <c r="DPH459" s="170"/>
      <c r="DPI459" s="170"/>
      <c r="DPJ459" s="170"/>
      <c r="DPK459" s="170"/>
      <c r="DPL459" s="170"/>
      <c r="DPM459" s="170"/>
      <c r="DPN459" s="170"/>
      <c r="DPO459" s="170"/>
      <c r="DPP459" s="170"/>
      <c r="DPQ459" s="170"/>
      <c r="DPR459" s="170"/>
      <c r="DPS459" s="170"/>
      <c r="DPT459" s="170"/>
      <c r="DPU459" s="170"/>
      <c r="DPV459" s="170"/>
      <c r="DPW459" s="170"/>
      <c r="DPX459" s="170"/>
      <c r="DPY459" s="170"/>
      <c r="DPZ459" s="170"/>
      <c r="DQA459" s="170"/>
      <c r="DQB459" s="170"/>
      <c r="DQC459" s="170"/>
      <c r="DQD459" s="170"/>
      <c r="DQE459" s="170"/>
      <c r="DQF459" s="170"/>
      <c r="DQG459" s="170"/>
      <c r="DQH459" s="170"/>
      <c r="DQI459" s="170"/>
      <c r="DQJ459" s="170"/>
      <c r="DQK459" s="170"/>
      <c r="DQL459" s="170"/>
      <c r="DQM459" s="170"/>
      <c r="DQN459" s="170"/>
      <c r="DQO459" s="170"/>
      <c r="DQP459" s="170"/>
      <c r="DQQ459" s="170"/>
      <c r="DQR459" s="170"/>
      <c r="DQS459" s="170"/>
      <c r="DQT459" s="170"/>
      <c r="DQU459" s="170"/>
      <c r="DQV459" s="170"/>
      <c r="DQW459" s="170"/>
      <c r="DQX459" s="170"/>
      <c r="DQY459" s="170"/>
      <c r="DQZ459" s="170"/>
      <c r="DRA459" s="170"/>
      <c r="DRB459" s="170"/>
      <c r="DRC459" s="170"/>
      <c r="DRD459" s="170"/>
      <c r="DRE459" s="170"/>
      <c r="DRF459" s="170"/>
      <c r="DRG459" s="170"/>
      <c r="DRH459" s="170"/>
      <c r="DRI459" s="170"/>
      <c r="DRJ459" s="170"/>
      <c r="DRK459" s="170"/>
      <c r="DRL459" s="170"/>
      <c r="DRM459" s="170"/>
      <c r="DRN459" s="170"/>
      <c r="DRO459" s="170"/>
      <c r="DRP459" s="170"/>
      <c r="DRQ459" s="170"/>
      <c r="DRR459" s="170"/>
      <c r="DRS459" s="170"/>
      <c r="DRT459" s="170"/>
      <c r="DRU459" s="170"/>
      <c r="DRV459" s="170"/>
      <c r="DRW459" s="170"/>
      <c r="DRX459" s="170"/>
      <c r="DRY459" s="170"/>
      <c r="DRZ459" s="170"/>
      <c r="DSA459" s="170"/>
      <c r="DSB459" s="170"/>
      <c r="DSC459" s="170"/>
      <c r="DSD459" s="170"/>
      <c r="DSE459" s="170"/>
      <c r="DSF459" s="170"/>
      <c r="DSG459" s="170"/>
      <c r="DSH459" s="170"/>
      <c r="DSI459" s="170"/>
      <c r="DSJ459" s="170"/>
      <c r="DSK459" s="170"/>
      <c r="DSL459" s="170"/>
      <c r="DSM459" s="170"/>
      <c r="DSN459" s="170"/>
      <c r="DSO459" s="170"/>
      <c r="DSP459" s="170"/>
      <c r="DSQ459" s="170"/>
      <c r="DSR459" s="170"/>
      <c r="DSS459" s="170"/>
      <c r="DST459" s="170"/>
      <c r="DSU459" s="170"/>
      <c r="DSV459" s="170"/>
      <c r="DSW459" s="170"/>
      <c r="DSX459" s="170"/>
      <c r="DSY459" s="170"/>
      <c r="DSZ459" s="170"/>
      <c r="DTA459" s="170"/>
      <c r="DTB459" s="170"/>
      <c r="DTC459" s="170"/>
      <c r="DTD459" s="170"/>
      <c r="DTE459" s="170"/>
      <c r="DTF459" s="170"/>
      <c r="DTG459" s="170"/>
      <c r="DTH459" s="170"/>
      <c r="DTI459" s="170"/>
      <c r="DTJ459" s="170"/>
      <c r="DTK459" s="170"/>
      <c r="DTL459" s="170"/>
      <c r="DTM459" s="170"/>
      <c r="DTN459" s="170"/>
      <c r="DTO459" s="170"/>
      <c r="DTP459" s="170"/>
      <c r="DTQ459" s="170"/>
      <c r="DTR459" s="170"/>
      <c r="DTS459" s="170"/>
      <c r="DTT459" s="170"/>
      <c r="DTU459" s="170"/>
      <c r="DTV459" s="170"/>
      <c r="DTW459" s="170"/>
      <c r="DTX459" s="170"/>
      <c r="DTY459" s="170"/>
      <c r="DTZ459" s="170"/>
      <c r="DUA459" s="170"/>
      <c r="DUB459" s="170"/>
      <c r="DUC459" s="170"/>
      <c r="DUD459" s="170"/>
      <c r="DUE459" s="170"/>
      <c r="DUF459" s="170"/>
      <c r="DUG459" s="170"/>
      <c r="DUH459" s="170"/>
      <c r="DUI459" s="170"/>
      <c r="DUJ459" s="170"/>
      <c r="DUK459" s="170"/>
      <c r="DUL459" s="170"/>
      <c r="DUM459" s="170"/>
      <c r="DUN459" s="170"/>
      <c r="DUO459" s="170"/>
      <c r="DUP459" s="170"/>
      <c r="DUQ459" s="170"/>
      <c r="DUR459" s="170"/>
      <c r="DUS459" s="170"/>
      <c r="DUT459" s="170"/>
      <c r="DUU459" s="170"/>
      <c r="DUV459" s="170"/>
      <c r="DUW459" s="170"/>
      <c r="DUX459" s="170"/>
      <c r="DUY459" s="170"/>
      <c r="DUZ459" s="170"/>
      <c r="DVA459" s="170"/>
      <c r="DVB459" s="170"/>
      <c r="DVC459" s="170"/>
      <c r="DVD459" s="170"/>
      <c r="DVE459" s="170"/>
      <c r="DVF459" s="170"/>
      <c r="DVG459" s="170"/>
      <c r="DVH459" s="170"/>
      <c r="DVI459" s="170"/>
      <c r="DVJ459" s="170"/>
      <c r="DVK459" s="170"/>
      <c r="DVL459" s="170"/>
      <c r="DVM459" s="170"/>
      <c r="DVN459" s="170"/>
      <c r="DVO459" s="170"/>
      <c r="DVP459" s="170"/>
      <c r="DVQ459" s="170"/>
      <c r="DVR459" s="170"/>
      <c r="DVS459" s="170"/>
      <c r="DVT459" s="170"/>
      <c r="DVU459" s="170"/>
      <c r="DVV459" s="170"/>
      <c r="DVW459" s="170"/>
      <c r="DVX459" s="170"/>
      <c r="DVY459" s="170"/>
      <c r="DVZ459" s="170"/>
      <c r="DWA459" s="170"/>
      <c r="DWB459" s="170"/>
      <c r="DWC459" s="170"/>
      <c r="DWD459" s="170"/>
      <c r="DWE459" s="170"/>
      <c r="DWF459" s="170"/>
      <c r="DWG459" s="170"/>
      <c r="DWH459" s="170"/>
      <c r="DWI459" s="170"/>
      <c r="DWJ459" s="170"/>
      <c r="DWK459" s="170"/>
      <c r="DWL459" s="170"/>
      <c r="DWM459" s="170"/>
      <c r="DWN459" s="170"/>
      <c r="DWO459" s="170"/>
      <c r="DWP459" s="170"/>
      <c r="DWQ459" s="170"/>
      <c r="DWR459" s="170"/>
      <c r="DWS459" s="170"/>
      <c r="DWT459" s="170"/>
      <c r="DWU459" s="170"/>
      <c r="DWV459" s="170"/>
      <c r="DWW459" s="170"/>
      <c r="DWX459" s="170"/>
      <c r="DWY459" s="170"/>
      <c r="DWZ459" s="170"/>
      <c r="DXA459" s="170"/>
      <c r="DXB459" s="170"/>
      <c r="DXC459" s="170"/>
      <c r="DXD459" s="170"/>
      <c r="DXE459" s="170"/>
      <c r="DXF459" s="170"/>
      <c r="DXG459" s="170"/>
      <c r="DXH459" s="170"/>
      <c r="DXI459" s="170"/>
      <c r="DXJ459" s="170"/>
      <c r="DXK459" s="170"/>
      <c r="DXL459" s="170"/>
      <c r="DXM459" s="170"/>
      <c r="DXN459" s="170"/>
      <c r="DXO459" s="170"/>
      <c r="DXP459" s="170"/>
      <c r="DXQ459" s="170"/>
      <c r="DXR459" s="170"/>
      <c r="DXS459" s="170"/>
      <c r="DXT459" s="170"/>
      <c r="DXU459" s="170"/>
      <c r="DXV459" s="170"/>
      <c r="DXW459" s="170"/>
      <c r="DXX459" s="170"/>
      <c r="DXY459" s="170"/>
      <c r="DXZ459" s="170"/>
      <c r="DYA459" s="170"/>
      <c r="DYB459" s="170"/>
      <c r="DYC459" s="170"/>
      <c r="DYD459" s="170"/>
      <c r="DYE459" s="170"/>
      <c r="DYF459" s="170"/>
      <c r="DYG459" s="170"/>
      <c r="DYH459" s="170"/>
      <c r="DYI459" s="170"/>
      <c r="DYJ459" s="170"/>
      <c r="DYK459" s="170"/>
      <c r="DYL459" s="170"/>
      <c r="DYM459" s="170"/>
      <c r="DYN459" s="170"/>
      <c r="DYO459" s="170"/>
      <c r="DYP459" s="170"/>
      <c r="DYQ459" s="170"/>
      <c r="DYR459" s="170"/>
      <c r="DYS459" s="170"/>
      <c r="DYT459" s="170"/>
      <c r="DYU459" s="170"/>
      <c r="DYV459" s="170"/>
      <c r="DYW459" s="170"/>
      <c r="DYX459" s="170"/>
      <c r="DYY459" s="170"/>
      <c r="DYZ459" s="170"/>
      <c r="DZA459" s="170"/>
      <c r="DZB459" s="170"/>
      <c r="DZC459" s="170"/>
      <c r="DZD459" s="170"/>
      <c r="DZE459" s="170"/>
      <c r="DZF459" s="170"/>
      <c r="DZG459" s="170"/>
      <c r="DZH459" s="170"/>
      <c r="DZI459" s="170"/>
      <c r="DZJ459" s="170"/>
      <c r="DZK459" s="170"/>
      <c r="DZL459" s="170"/>
      <c r="DZM459" s="170"/>
      <c r="DZN459" s="170"/>
      <c r="DZO459" s="170"/>
      <c r="DZP459" s="170"/>
      <c r="DZQ459" s="170"/>
      <c r="DZR459" s="170"/>
      <c r="DZS459" s="170"/>
      <c r="DZT459" s="170"/>
      <c r="DZU459" s="170"/>
      <c r="DZV459" s="170"/>
      <c r="DZW459" s="170"/>
      <c r="DZX459" s="170"/>
      <c r="DZY459" s="170"/>
      <c r="DZZ459" s="170"/>
      <c r="EAA459" s="170"/>
      <c r="EAB459" s="170"/>
      <c r="EAC459" s="170"/>
      <c r="EAD459" s="170"/>
      <c r="EAE459" s="170"/>
      <c r="EAF459" s="170"/>
      <c r="EAG459" s="170"/>
      <c r="EAH459" s="170"/>
      <c r="EAI459" s="170"/>
      <c r="EAJ459" s="170"/>
      <c r="EAK459" s="170"/>
      <c r="EAL459" s="170"/>
      <c r="EAM459" s="170"/>
      <c r="EAN459" s="170"/>
      <c r="EAO459" s="170"/>
      <c r="EAP459" s="170"/>
      <c r="EAQ459" s="170"/>
      <c r="EAR459" s="170"/>
      <c r="EAS459" s="170"/>
      <c r="EAT459" s="170"/>
      <c r="EAU459" s="170"/>
      <c r="EAV459" s="170"/>
      <c r="EAW459" s="170"/>
      <c r="EAX459" s="170"/>
      <c r="EAY459" s="170"/>
      <c r="EAZ459" s="170"/>
      <c r="EBA459" s="170"/>
      <c r="EBB459" s="170"/>
      <c r="EBC459" s="170"/>
      <c r="EBD459" s="170"/>
      <c r="EBE459" s="170"/>
      <c r="EBF459" s="170"/>
      <c r="EBG459" s="170"/>
      <c r="EBH459" s="170"/>
      <c r="EBI459" s="170"/>
      <c r="EBJ459" s="170"/>
      <c r="EBK459" s="170"/>
      <c r="EBL459" s="170"/>
      <c r="EBM459" s="170"/>
      <c r="EBN459" s="170"/>
      <c r="EBO459" s="170"/>
      <c r="EBP459" s="170"/>
      <c r="EBQ459" s="170"/>
      <c r="EBR459" s="170"/>
      <c r="EBS459" s="170"/>
      <c r="EBT459" s="170"/>
      <c r="EBU459" s="170"/>
      <c r="EBV459" s="170"/>
      <c r="EBW459" s="170"/>
      <c r="EBX459" s="170"/>
      <c r="EBY459" s="170"/>
      <c r="EBZ459" s="170"/>
      <c r="ECA459" s="170"/>
      <c r="ECB459" s="170"/>
      <c r="ECC459" s="170"/>
      <c r="ECD459" s="170"/>
      <c r="ECE459" s="170"/>
      <c r="ECF459" s="170"/>
      <c r="ECG459" s="170"/>
      <c r="ECH459" s="170"/>
      <c r="ECI459" s="170"/>
      <c r="ECJ459" s="170"/>
      <c r="ECK459" s="170"/>
      <c r="ECL459" s="170"/>
      <c r="ECM459" s="170"/>
      <c r="ECN459" s="170"/>
      <c r="ECO459" s="170"/>
      <c r="ECP459" s="170"/>
      <c r="ECQ459" s="170"/>
      <c r="ECR459" s="170"/>
      <c r="ECS459" s="170"/>
      <c r="ECT459" s="170"/>
      <c r="ECU459" s="170"/>
      <c r="ECV459" s="170"/>
      <c r="ECW459" s="170"/>
      <c r="ECX459" s="170"/>
      <c r="ECY459" s="170"/>
      <c r="ECZ459" s="170"/>
      <c r="EDA459" s="170"/>
      <c r="EDB459" s="170"/>
      <c r="EDC459" s="170"/>
      <c r="EDD459" s="170"/>
      <c r="EDE459" s="170"/>
      <c r="EDF459" s="170"/>
      <c r="EDG459" s="170"/>
      <c r="EDH459" s="170"/>
      <c r="EDI459" s="170"/>
      <c r="EDJ459" s="170"/>
      <c r="EDK459" s="170"/>
      <c r="EDL459" s="170"/>
      <c r="EDM459" s="170"/>
      <c r="EDN459" s="170"/>
      <c r="EDO459" s="170"/>
      <c r="EDP459" s="170"/>
      <c r="EDQ459" s="170"/>
      <c r="EDR459" s="170"/>
      <c r="EDS459" s="170"/>
      <c r="EDT459" s="170"/>
      <c r="EDU459" s="170"/>
      <c r="EDV459" s="170"/>
      <c r="EDW459" s="170"/>
      <c r="EDX459" s="170"/>
      <c r="EDY459" s="170"/>
      <c r="EDZ459" s="170"/>
      <c r="EEA459" s="170"/>
      <c r="EEB459" s="170"/>
      <c r="EEC459" s="170"/>
      <c r="EED459" s="170"/>
      <c r="EEE459" s="170"/>
      <c r="EEF459" s="170"/>
      <c r="EEG459" s="170"/>
      <c r="EEH459" s="170"/>
      <c r="EEI459" s="170"/>
      <c r="EEJ459" s="170"/>
      <c r="EEK459" s="170"/>
      <c r="EEL459" s="170"/>
      <c r="EEM459" s="170"/>
      <c r="EEN459" s="170"/>
      <c r="EEO459" s="170"/>
      <c r="EEP459" s="170"/>
      <c r="EEQ459" s="170"/>
      <c r="EER459" s="170"/>
      <c r="EES459" s="170"/>
      <c r="EET459" s="170"/>
      <c r="EEU459" s="170"/>
      <c r="EEV459" s="170"/>
      <c r="EEW459" s="170"/>
      <c r="EEX459" s="170"/>
      <c r="EEY459" s="170"/>
      <c r="EEZ459" s="170"/>
      <c r="EFA459" s="170"/>
      <c r="EFB459" s="170"/>
      <c r="EFC459" s="170"/>
      <c r="EFD459" s="170"/>
      <c r="EFE459" s="170"/>
      <c r="EFF459" s="170"/>
      <c r="EFG459" s="170"/>
      <c r="EFH459" s="170"/>
      <c r="EFI459" s="170"/>
      <c r="EFJ459" s="170"/>
      <c r="EFK459" s="170"/>
      <c r="EFL459" s="170"/>
      <c r="EFM459" s="170"/>
      <c r="EFN459" s="170"/>
      <c r="EFO459" s="170"/>
      <c r="EFP459" s="170"/>
      <c r="EFQ459" s="170"/>
      <c r="EFR459" s="170"/>
      <c r="EFS459" s="170"/>
      <c r="EFT459" s="170"/>
      <c r="EFU459" s="170"/>
      <c r="EFV459" s="170"/>
      <c r="EFW459" s="170"/>
      <c r="EFX459" s="170"/>
      <c r="EFY459" s="170"/>
      <c r="EFZ459" s="170"/>
      <c r="EGA459" s="170"/>
      <c r="EGB459" s="170"/>
      <c r="EGC459" s="170"/>
      <c r="EGD459" s="170"/>
      <c r="EGE459" s="170"/>
      <c r="EGF459" s="170"/>
      <c r="EGG459" s="170"/>
      <c r="EGH459" s="170"/>
      <c r="EGI459" s="170"/>
      <c r="EGJ459" s="170"/>
      <c r="EGK459" s="170"/>
      <c r="EGL459" s="170"/>
      <c r="EGM459" s="170"/>
      <c r="EGN459" s="170"/>
      <c r="EGO459" s="170"/>
      <c r="EGP459" s="170"/>
      <c r="EGQ459" s="170"/>
      <c r="EGR459" s="170"/>
      <c r="EGS459" s="170"/>
      <c r="EGT459" s="170"/>
      <c r="EGU459" s="170"/>
      <c r="EGV459" s="170"/>
      <c r="EGW459" s="170"/>
      <c r="EGX459" s="170"/>
      <c r="EGY459" s="170"/>
      <c r="EGZ459" s="170"/>
      <c r="EHA459" s="170"/>
      <c r="EHB459" s="170"/>
      <c r="EHC459" s="170"/>
      <c r="EHD459" s="170"/>
      <c r="EHE459" s="170"/>
      <c r="EHF459" s="170"/>
      <c r="EHG459" s="170"/>
      <c r="EHH459" s="170"/>
      <c r="EHI459" s="170"/>
      <c r="EHJ459" s="170"/>
      <c r="EHK459" s="170"/>
      <c r="EHL459" s="170"/>
      <c r="EHM459" s="170"/>
      <c r="EHN459" s="170"/>
      <c r="EHO459" s="170"/>
      <c r="EHP459" s="170"/>
      <c r="EHQ459" s="170"/>
      <c r="EHR459" s="170"/>
      <c r="EHS459" s="170"/>
      <c r="EHT459" s="170"/>
      <c r="EHU459" s="170"/>
      <c r="EHV459" s="170"/>
      <c r="EHW459" s="170"/>
      <c r="EHX459" s="170"/>
      <c r="EHY459" s="170"/>
      <c r="EHZ459" s="170"/>
      <c r="EIA459" s="170"/>
      <c r="EIB459" s="170"/>
      <c r="EIC459" s="170"/>
      <c r="EID459" s="170"/>
      <c r="EIE459" s="170"/>
      <c r="EIF459" s="170"/>
      <c r="EIG459" s="170"/>
      <c r="EIH459" s="170"/>
      <c r="EII459" s="170"/>
      <c r="EIJ459" s="170"/>
      <c r="EIK459" s="170"/>
      <c r="EIL459" s="170"/>
      <c r="EIM459" s="170"/>
      <c r="EIN459" s="170"/>
      <c r="EIO459" s="170"/>
      <c r="EIP459" s="170"/>
      <c r="EIQ459" s="170"/>
      <c r="EIR459" s="170"/>
      <c r="EIS459" s="170"/>
      <c r="EIT459" s="170"/>
      <c r="EIU459" s="170"/>
      <c r="EIV459" s="170"/>
      <c r="EIW459" s="170"/>
      <c r="EIX459" s="170"/>
      <c r="EIY459" s="170"/>
      <c r="EIZ459" s="170"/>
      <c r="EJA459" s="170"/>
      <c r="EJB459" s="170"/>
      <c r="EJC459" s="170"/>
      <c r="EJD459" s="170"/>
      <c r="EJE459" s="170"/>
      <c r="EJF459" s="170"/>
      <c r="EJG459" s="170"/>
      <c r="EJH459" s="170"/>
      <c r="EJI459" s="170"/>
      <c r="EJJ459" s="170"/>
      <c r="EJK459" s="170"/>
      <c r="EJL459" s="170"/>
      <c r="EJM459" s="170"/>
      <c r="EJN459" s="170"/>
      <c r="EJO459" s="170"/>
      <c r="EJP459" s="170"/>
      <c r="EJQ459" s="170"/>
      <c r="EJR459" s="170"/>
      <c r="EJS459" s="170"/>
      <c r="EJT459" s="170"/>
      <c r="EJU459" s="170"/>
      <c r="EJV459" s="170"/>
      <c r="EJW459" s="170"/>
      <c r="EJX459" s="170"/>
      <c r="EJY459" s="170"/>
      <c r="EJZ459" s="170"/>
      <c r="EKA459" s="170"/>
      <c r="EKB459" s="170"/>
      <c r="EKC459" s="170"/>
      <c r="EKD459" s="170"/>
      <c r="EKE459" s="170"/>
      <c r="EKF459" s="170"/>
      <c r="EKG459" s="170"/>
      <c r="EKH459" s="170"/>
      <c r="EKI459" s="170"/>
      <c r="EKJ459" s="170"/>
      <c r="EKK459" s="170"/>
      <c r="EKL459" s="170"/>
      <c r="EKM459" s="170"/>
      <c r="EKN459" s="170"/>
      <c r="EKO459" s="170"/>
      <c r="EKP459" s="170"/>
      <c r="EKQ459" s="170"/>
      <c r="EKR459" s="170"/>
      <c r="EKS459" s="170"/>
      <c r="EKT459" s="170"/>
      <c r="EKU459" s="170"/>
      <c r="EKV459" s="170"/>
      <c r="EKW459" s="170"/>
      <c r="EKX459" s="170"/>
      <c r="EKY459" s="170"/>
      <c r="EKZ459" s="170"/>
      <c r="ELA459" s="170"/>
      <c r="ELB459" s="170"/>
      <c r="ELC459" s="170"/>
      <c r="ELD459" s="170"/>
      <c r="ELE459" s="170"/>
      <c r="ELF459" s="170"/>
      <c r="ELG459" s="170"/>
      <c r="ELH459" s="170"/>
      <c r="ELI459" s="170"/>
      <c r="ELJ459" s="170"/>
      <c r="ELK459" s="170"/>
      <c r="ELL459" s="170"/>
      <c r="ELM459" s="170"/>
      <c r="ELN459" s="170"/>
      <c r="ELO459" s="170"/>
      <c r="ELP459" s="170"/>
      <c r="ELQ459" s="170"/>
      <c r="ELR459" s="170"/>
      <c r="ELS459" s="170"/>
      <c r="ELT459" s="170"/>
      <c r="ELU459" s="170"/>
      <c r="ELV459" s="170"/>
      <c r="ELW459" s="170"/>
      <c r="ELX459" s="170"/>
      <c r="ELY459" s="170"/>
      <c r="ELZ459" s="170"/>
      <c r="EMA459" s="170"/>
      <c r="EMB459" s="170"/>
      <c r="EMC459" s="170"/>
      <c r="EMD459" s="170"/>
      <c r="EME459" s="170"/>
      <c r="EMF459" s="170"/>
      <c r="EMG459" s="170"/>
      <c r="EMH459" s="170"/>
      <c r="EMI459" s="170"/>
      <c r="EMJ459" s="170"/>
      <c r="EMK459" s="170"/>
      <c r="EML459" s="170"/>
      <c r="EMM459" s="170"/>
      <c r="EMN459" s="170"/>
      <c r="EMO459" s="170"/>
      <c r="EMP459" s="170"/>
      <c r="EMQ459" s="170"/>
      <c r="EMR459" s="170"/>
      <c r="EMS459" s="170"/>
      <c r="EMT459" s="170"/>
      <c r="EMU459" s="170"/>
      <c r="EMV459" s="170"/>
      <c r="EMW459" s="170"/>
      <c r="EMX459" s="170"/>
      <c r="EMY459" s="170"/>
      <c r="EMZ459" s="170"/>
      <c r="ENA459" s="170"/>
      <c r="ENB459" s="170"/>
      <c r="ENC459" s="170"/>
      <c r="END459" s="170"/>
      <c r="ENE459" s="170"/>
      <c r="ENF459" s="170"/>
      <c r="ENG459" s="170"/>
      <c r="ENH459" s="170"/>
      <c r="ENI459" s="170"/>
      <c r="ENJ459" s="170"/>
      <c r="ENK459" s="170"/>
      <c r="ENL459" s="170"/>
      <c r="ENM459" s="170"/>
      <c r="ENN459" s="170"/>
      <c r="ENO459" s="170"/>
      <c r="ENP459" s="170"/>
      <c r="ENQ459" s="170"/>
      <c r="ENR459" s="170"/>
      <c r="ENS459" s="170"/>
      <c r="ENT459" s="170"/>
      <c r="ENU459" s="170"/>
      <c r="ENV459" s="170"/>
      <c r="ENW459" s="170"/>
      <c r="ENX459" s="170"/>
      <c r="ENY459" s="170"/>
      <c r="ENZ459" s="170"/>
      <c r="EOA459" s="170"/>
      <c r="EOB459" s="170"/>
      <c r="EOC459" s="170"/>
      <c r="EOD459" s="170"/>
      <c r="EOE459" s="170"/>
      <c r="EOF459" s="170"/>
      <c r="EOG459" s="170"/>
      <c r="EOH459" s="170"/>
      <c r="EOI459" s="170"/>
      <c r="EOJ459" s="170"/>
      <c r="EOK459" s="170"/>
      <c r="EOL459" s="170"/>
      <c r="EOM459" s="170"/>
      <c r="EON459" s="170"/>
      <c r="EOO459" s="170"/>
      <c r="EOP459" s="170"/>
      <c r="EOQ459" s="170"/>
      <c r="EOR459" s="170"/>
      <c r="EOS459" s="170"/>
      <c r="EOT459" s="170"/>
      <c r="EOU459" s="170"/>
      <c r="EOV459" s="170"/>
      <c r="EOW459" s="170"/>
      <c r="EOX459" s="170"/>
      <c r="EOY459" s="170"/>
      <c r="EOZ459" s="170"/>
      <c r="EPA459" s="170"/>
      <c r="EPB459" s="170"/>
      <c r="EPC459" s="170"/>
      <c r="EPD459" s="170"/>
      <c r="EPE459" s="170"/>
      <c r="EPF459" s="170"/>
      <c r="EPG459" s="170"/>
      <c r="EPH459" s="170"/>
      <c r="EPI459" s="170"/>
      <c r="EPJ459" s="170"/>
      <c r="EPK459" s="170"/>
      <c r="EPL459" s="170"/>
      <c r="EPM459" s="170"/>
      <c r="EPN459" s="170"/>
      <c r="EPO459" s="170"/>
      <c r="EPP459" s="170"/>
      <c r="EPQ459" s="170"/>
      <c r="EPR459" s="170"/>
      <c r="EPS459" s="170"/>
      <c r="EPT459" s="170"/>
      <c r="EPU459" s="170"/>
      <c r="EPV459" s="170"/>
      <c r="EPW459" s="170"/>
      <c r="EPX459" s="170"/>
      <c r="EPY459" s="170"/>
      <c r="EPZ459" s="170"/>
      <c r="EQA459" s="170"/>
      <c r="EQB459" s="170"/>
      <c r="EQC459" s="170"/>
      <c r="EQD459" s="170"/>
      <c r="EQE459" s="170"/>
      <c r="EQF459" s="170"/>
      <c r="EQG459" s="170"/>
      <c r="EQH459" s="170"/>
      <c r="EQI459" s="170"/>
      <c r="EQJ459" s="170"/>
      <c r="EQK459" s="170"/>
      <c r="EQL459" s="170"/>
      <c r="EQM459" s="170"/>
      <c r="EQN459" s="170"/>
      <c r="EQO459" s="170"/>
      <c r="EQP459" s="170"/>
      <c r="EQQ459" s="170"/>
      <c r="EQR459" s="170"/>
      <c r="EQS459" s="170"/>
      <c r="EQT459" s="170"/>
      <c r="EQU459" s="170"/>
      <c r="EQV459" s="170"/>
      <c r="EQW459" s="170"/>
      <c r="EQX459" s="170"/>
      <c r="EQY459" s="170"/>
      <c r="EQZ459" s="170"/>
      <c r="ERA459" s="170"/>
      <c r="ERB459" s="170"/>
      <c r="ERC459" s="170"/>
      <c r="ERD459" s="170"/>
      <c r="ERE459" s="170"/>
      <c r="ERF459" s="170"/>
      <c r="ERG459" s="170"/>
      <c r="ERH459" s="170"/>
      <c r="ERI459" s="170"/>
      <c r="ERJ459" s="170"/>
      <c r="ERK459" s="170"/>
      <c r="ERL459" s="170"/>
      <c r="ERM459" s="170"/>
      <c r="ERN459" s="170"/>
      <c r="ERO459" s="170"/>
      <c r="ERP459" s="170"/>
      <c r="ERQ459" s="170"/>
      <c r="ERR459" s="170"/>
      <c r="ERS459" s="170"/>
      <c r="ERT459" s="170"/>
      <c r="ERU459" s="170"/>
      <c r="ERV459" s="170"/>
      <c r="ERW459" s="170"/>
      <c r="ERX459" s="170"/>
      <c r="ERY459" s="170"/>
      <c r="ERZ459" s="170"/>
      <c r="ESA459" s="170"/>
      <c r="ESB459" s="170"/>
      <c r="ESC459" s="170"/>
      <c r="ESD459" s="170"/>
      <c r="ESE459" s="170"/>
      <c r="ESF459" s="170"/>
      <c r="ESG459" s="170"/>
      <c r="ESH459" s="170"/>
      <c r="ESI459" s="170"/>
      <c r="ESJ459" s="170"/>
      <c r="ESK459" s="170"/>
      <c r="ESL459" s="170"/>
      <c r="ESM459" s="170"/>
      <c r="ESN459" s="170"/>
      <c r="ESO459" s="170"/>
      <c r="ESP459" s="170"/>
      <c r="ESQ459" s="170"/>
      <c r="ESR459" s="170"/>
      <c r="ESS459" s="170"/>
      <c r="EST459" s="170"/>
      <c r="ESU459" s="170"/>
      <c r="ESV459" s="170"/>
      <c r="ESW459" s="170"/>
      <c r="ESX459" s="170"/>
      <c r="ESY459" s="170"/>
      <c r="ESZ459" s="170"/>
      <c r="ETA459" s="170"/>
      <c r="ETB459" s="170"/>
      <c r="ETC459" s="170"/>
      <c r="ETD459" s="170"/>
      <c r="ETE459" s="170"/>
      <c r="ETF459" s="170"/>
      <c r="ETG459" s="170"/>
      <c r="ETH459" s="170"/>
      <c r="ETI459" s="170"/>
      <c r="ETJ459" s="170"/>
      <c r="ETK459" s="170"/>
      <c r="ETL459" s="170"/>
      <c r="ETM459" s="170"/>
      <c r="ETN459" s="170"/>
      <c r="ETO459" s="170"/>
      <c r="ETP459" s="170"/>
      <c r="ETQ459" s="170"/>
      <c r="ETR459" s="170"/>
      <c r="ETS459" s="170"/>
      <c r="ETT459" s="170"/>
      <c r="ETU459" s="170"/>
      <c r="ETV459" s="170"/>
      <c r="ETW459" s="170"/>
      <c r="ETX459" s="170"/>
      <c r="ETY459" s="170"/>
      <c r="ETZ459" s="170"/>
      <c r="EUA459" s="170"/>
      <c r="EUB459" s="170"/>
      <c r="EUC459" s="170"/>
      <c r="EUD459" s="170"/>
      <c r="EUE459" s="170"/>
      <c r="EUF459" s="170"/>
      <c r="EUG459" s="170"/>
      <c r="EUH459" s="170"/>
      <c r="EUI459" s="170"/>
      <c r="EUJ459" s="170"/>
      <c r="EUK459" s="170"/>
      <c r="EUL459" s="170"/>
      <c r="EUM459" s="170"/>
      <c r="EUN459" s="170"/>
      <c r="EUO459" s="170"/>
      <c r="EUP459" s="170"/>
      <c r="EUQ459" s="170"/>
      <c r="EUR459" s="170"/>
      <c r="EUS459" s="170"/>
      <c r="EUT459" s="170"/>
      <c r="EUU459" s="170"/>
      <c r="EUV459" s="170"/>
      <c r="EUW459" s="170"/>
      <c r="EUX459" s="170"/>
      <c r="EUY459" s="170"/>
      <c r="EUZ459" s="170"/>
      <c r="EVA459" s="170"/>
      <c r="EVB459" s="170"/>
      <c r="EVC459" s="170"/>
      <c r="EVD459" s="170"/>
      <c r="EVE459" s="170"/>
      <c r="EVF459" s="170"/>
      <c r="EVG459" s="170"/>
      <c r="EVH459" s="170"/>
      <c r="EVI459" s="170"/>
      <c r="EVJ459" s="170"/>
      <c r="EVK459" s="170"/>
      <c r="EVL459" s="170"/>
      <c r="EVM459" s="170"/>
      <c r="EVN459" s="170"/>
      <c r="EVO459" s="170"/>
      <c r="EVP459" s="170"/>
      <c r="EVQ459" s="170"/>
      <c r="EVR459" s="170"/>
      <c r="EVS459" s="170"/>
      <c r="EVT459" s="170"/>
      <c r="EVU459" s="170"/>
      <c r="EVV459" s="170"/>
      <c r="EVW459" s="170"/>
      <c r="EVX459" s="170"/>
      <c r="EVY459" s="170"/>
      <c r="EVZ459" s="170"/>
      <c r="EWA459" s="170"/>
      <c r="EWB459" s="170"/>
      <c r="EWC459" s="170"/>
      <c r="EWD459" s="170"/>
      <c r="EWE459" s="170"/>
      <c r="EWF459" s="170"/>
      <c r="EWG459" s="170"/>
      <c r="EWH459" s="170"/>
      <c r="EWI459" s="170"/>
      <c r="EWJ459" s="170"/>
      <c r="EWK459" s="170"/>
      <c r="EWL459" s="170"/>
      <c r="EWM459" s="170"/>
      <c r="EWN459" s="170"/>
      <c r="EWO459" s="170"/>
      <c r="EWP459" s="170"/>
      <c r="EWQ459" s="170"/>
      <c r="EWR459" s="170"/>
      <c r="EWS459" s="170"/>
      <c r="EWT459" s="170"/>
      <c r="EWU459" s="170"/>
      <c r="EWV459" s="170"/>
      <c r="EWW459" s="170"/>
      <c r="EWX459" s="170"/>
      <c r="EWY459" s="170"/>
      <c r="EWZ459" s="170"/>
      <c r="EXA459" s="170"/>
      <c r="EXB459" s="170"/>
      <c r="EXC459" s="170"/>
      <c r="EXD459" s="170"/>
      <c r="EXE459" s="170"/>
      <c r="EXF459" s="170"/>
      <c r="EXG459" s="170"/>
      <c r="EXH459" s="170"/>
      <c r="EXI459" s="170"/>
      <c r="EXJ459" s="170"/>
      <c r="EXK459" s="170"/>
      <c r="EXL459" s="170"/>
      <c r="EXM459" s="170"/>
      <c r="EXN459" s="170"/>
      <c r="EXO459" s="170"/>
      <c r="EXP459" s="170"/>
      <c r="EXQ459" s="170"/>
      <c r="EXR459" s="170"/>
      <c r="EXS459" s="170"/>
      <c r="EXT459" s="170"/>
      <c r="EXU459" s="170"/>
      <c r="EXV459" s="170"/>
      <c r="EXW459" s="170"/>
      <c r="EXX459" s="170"/>
      <c r="EXY459" s="170"/>
      <c r="EXZ459" s="170"/>
      <c r="EYA459" s="170"/>
      <c r="EYB459" s="170"/>
      <c r="EYC459" s="170"/>
      <c r="EYD459" s="170"/>
      <c r="EYE459" s="170"/>
      <c r="EYF459" s="170"/>
      <c r="EYG459" s="170"/>
      <c r="EYH459" s="170"/>
      <c r="EYI459" s="170"/>
      <c r="EYJ459" s="170"/>
      <c r="EYK459" s="170"/>
      <c r="EYL459" s="170"/>
      <c r="EYM459" s="170"/>
      <c r="EYN459" s="170"/>
      <c r="EYO459" s="170"/>
      <c r="EYP459" s="170"/>
      <c r="EYQ459" s="170"/>
      <c r="EYR459" s="170"/>
      <c r="EYS459" s="170"/>
      <c r="EYT459" s="170"/>
      <c r="EYU459" s="170"/>
      <c r="EYV459" s="170"/>
      <c r="EYW459" s="170"/>
      <c r="EYX459" s="170"/>
      <c r="EYY459" s="170"/>
      <c r="EYZ459" s="170"/>
      <c r="EZA459" s="170"/>
      <c r="EZB459" s="170"/>
      <c r="EZC459" s="170"/>
      <c r="EZD459" s="170"/>
      <c r="EZE459" s="170"/>
      <c r="EZF459" s="170"/>
      <c r="EZG459" s="170"/>
      <c r="EZH459" s="170"/>
      <c r="EZI459" s="170"/>
      <c r="EZJ459" s="170"/>
      <c r="EZK459" s="170"/>
      <c r="EZL459" s="170"/>
      <c r="EZM459" s="170"/>
      <c r="EZN459" s="170"/>
      <c r="EZO459" s="170"/>
      <c r="EZP459" s="170"/>
      <c r="EZQ459" s="170"/>
      <c r="EZR459" s="170"/>
      <c r="EZS459" s="170"/>
      <c r="EZT459" s="170"/>
      <c r="EZU459" s="170"/>
      <c r="EZV459" s="170"/>
      <c r="EZW459" s="170"/>
      <c r="EZX459" s="170"/>
      <c r="EZY459" s="170"/>
      <c r="EZZ459" s="170"/>
      <c r="FAA459" s="170"/>
      <c r="FAB459" s="170"/>
      <c r="FAC459" s="170"/>
      <c r="FAD459" s="170"/>
      <c r="FAE459" s="170"/>
      <c r="FAF459" s="170"/>
      <c r="FAG459" s="170"/>
      <c r="FAH459" s="170"/>
      <c r="FAI459" s="170"/>
      <c r="FAJ459" s="170"/>
      <c r="FAK459" s="170"/>
      <c r="FAL459" s="170"/>
      <c r="FAM459" s="170"/>
      <c r="FAN459" s="170"/>
      <c r="FAO459" s="170"/>
      <c r="FAP459" s="170"/>
      <c r="FAQ459" s="170"/>
      <c r="FAR459" s="170"/>
      <c r="FAS459" s="170"/>
      <c r="FAT459" s="170"/>
      <c r="FAU459" s="170"/>
      <c r="FAV459" s="170"/>
      <c r="FAW459" s="170"/>
      <c r="FAX459" s="170"/>
      <c r="FAY459" s="170"/>
      <c r="FAZ459" s="170"/>
      <c r="FBA459" s="170"/>
      <c r="FBB459" s="170"/>
      <c r="FBC459" s="170"/>
      <c r="FBD459" s="170"/>
      <c r="FBE459" s="170"/>
      <c r="FBF459" s="170"/>
      <c r="FBG459" s="170"/>
      <c r="FBH459" s="170"/>
      <c r="FBI459" s="170"/>
      <c r="FBJ459" s="170"/>
      <c r="FBK459" s="170"/>
      <c r="FBL459" s="170"/>
      <c r="FBM459" s="170"/>
      <c r="FBN459" s="170"/>
      <c r="FBO459" s="170"/>
      <c r="FBP459" s="170"/>
      <c r="FBQ459" s="170"/>
      <c r="FBR459" s="170"/>
      <c r="FBS459" s="170"/>
      <c r="FBT459" s="170"/>
      <c r="FBU459" s="170"/>
      <c r="FBV459" s="170"/>
      <c r="FBW459" s="170"/>
      <c r="FBX459" s="170"/>
      <c r="FBY459" s="170"/>
      <c r="FBZ459" s="170"/>
      <c r="FCA459" s="170"/>
      <c r="FCB459" s="170"/>
      <c r="FCC459" s="170"/>
      <c r="FCD459" s="170"/>
      <c r="FCE459" s="170"/>
      <c r="FCF459" s="170"/>
      <c r="FCG459" s="170"/>
      <c r="FCH459" s="170"/>
      <c r="FCI459" s="170"/>
      <c r="FCJ459" s="170"/>
      <c r="FCK459" s="170"/>
      <c r="FCL459" s="170"/>
      <c r="FCM459" s="170"/>
      <c r="FCN459" s="170"/>
      <c r="FCO459" s="170"/>
      <c r="FCP459" s="170"/>
      <c r="FCQ459" s="170"/>
      <c r="FCR459" s="170"/>
      <c r="FCS459" s="170"/>
      <c r="FCT459" s="170"/>
      <c r="FCU459" s="170"/>
      <c r="FCV459" s="170"/>
      <c r="FCW459" s="170"/>
      <c r="FCX459" s="170"/>
      <c r="FCY459" s="170"/>
      <c r="FCZ459" s="170"/>
      <c r="FDA459" s="170"/>
      <c r="FDB459" s="170"/>
      <c r="FDC459" s="170"/>
      <c r="FDD459" s="170"/>
      <c r="FDE459" s="170"/>
      <c r="FDF459" s="170"/>
      <c r="FDG459" s="170"/>
      <c r="FDH459" s="170"/>
      <c r="FDI459" s="170"/>
      <c r="FDJ459" s="170"/>
      <c r="FDK459" s="170"/>
      <c r="FDL459" s="170"/>
      <c r="FDM459" s="170"/>
      <c r="FDN459" s="170"/>
      <c r="FDO459" s="170"/>
      <c r="FDP459" s="170"/>
      <c r="FDQ459" s="170"/>
      <c r="FDR459" s="170"/>
      <c r="FDS459" s="170"/>
      <c r="FDT459" s="170"/>
      <c r="FDU459" s="170"/>
      <c r="FDV459" s="170"/>
      <c r="FDW459" s="170"/>
      <c r="FDX459" s="170"/>
      <c r="FDY459" s="170"/>
      <c r="FDZ459" s="170"/>
      <c r="FEA459" s="170"/>
      <c r="FEB459" s="170"/>
      <c r="FEC459" s="170"/>
      <c r="FED459" s="170"/>
      <c r="FEE459" s="170"/>
      <c r="FEF459" s="170"/>
      <c r="FEG459" s="170"/>
      <c r="FEH459" s="170"/>
      <c r="FEI459" s="170"/>
      <c r="FEJ459" s="170"/>
      <c r="FEK459" s="170"/>
      <c r="FEL459" s="170"/>
      <c r="FEM459" s="170"/>
      <c r="FEN459" s="170"/>
      <c r="FEO459" s="170"/>
      <c r="FEP459" s="170"/>
      <c r="FEQ459" s="170"/>
      <c r="FER459" s="170"/>
      <c r="FES459" s="170"/>
      <c r="FET459" s="170"/>
      <c r="FEU459" s="170"/>
      <c r="FEV459" s="170"/>
      <c r="FEW459" s="170"/>
      <c r="FEX459" s="170"/>
      <c r="FEY459" s="170"/>
      <c r="FEZ459" s="170"/>
      <c r="FFA459" s="170"/>
      <c r="FFB459" s="170"/>
      <c r="FFC459" s="170"/>
      <c r="FFD459" s="170"/>
      <c r="FFE459" s="170"/>
      <c r="FFF459" s="170"/>
      <c r="FFG459" s="170"/>
      <c r="FFH459" s="170"/>
      <c r="FFI459" s="170"/>
      <c r="FFJ459" s="170"/>
      <c r="FFK459" s="170"/>
      <c r="FFL459" s="170"/>
      <c r="FFM459" s="170"/>
      <c r="FFN459" s="170"/>
      <c r="FFO459" s="170"/>
      <c r="FFP459" s="170"/>
      <c r="FFQ459" s="170"/>
      <c r="FFR459" s="170"/>
      <c r="FFS459" s="170"/>
      <c r="FFT459" s="170"/>
      <c r="FFU459" s="170"/>
      <c r="FFV459" s="170"/>
      <c r="FFW459" s="170"/>
      <c r="FFX459" s="170"/>
      <c r="FFY459" s="170"/>
      <c r="FFZ459" s="170"/>
      <c r="FGA459" s="170"/>
      <c r="FGB459" s="170"/>
      <c r="FGC459" s="170"/>
      <c r="FGD459" s="170"/>
      <c r="FGE459" s="170"/>
      <c r="FGF459" s="170"/>
      <c r="FGG459" s="170"/>
      <c r="FGH459" s="170"/>
      <c r="FGI459" s="170"/>
      <c r="FGJ459" s="170"/>
      <c r="FGK459" s="170"/>
      <c r="FGL459" s="170"/>
      <c r="FGM459" s="170"/>
      <c r="FGN459" s="170"/>
      <c r="FGO459" s="170"/>
      <c r="FGP459" s="170"/>
      <c r="FGQ459" s="170"/>
      <c r="FGR459" s="170"/>
      <c r="FGS459" s="170"/>
      <c r="FGT459" s="170"/>
      <c r="FGU459" s="170"/>
      <c r="FGV459" s="170"/>
      <c r="FGW459" s="170"/>
      <c r="FGX459" s="170"/>
      <c r="FGY459" s="170"/>
      <c r="FGZ459" s="170"/>
      <c r="FHA459" s="170"/>
      <c r="FHB459" s="170"/>
      <c r="FHC459" s="170"/>
      <c r="FHD459" s="170"/>
      <c r="FHE459" s="170"/>
      <c r="FHF459" s="170"/>
      <c r="FHG459" s="170"/>
      <c r="FHH459" s="170"/>
      <c r="FHI459" s="170"/>
      <c r="FHJ459" s="170"/>
      <c r="FHK459" s="170"/>
      <c r="FHL459" s="170"/>
      <c r="FHM459" s="170"/>
      <c r="FHN459" s="170"/>
      <c r="FHO459" s="170"/>
      <c r="FHP459" s="170"/>
      <c r="FHQ459" s="170"/>
      <c r="FHR459" s="170"/>
      <c r="FHS459" s="170"/>
      <c r="FHT459" s="170"/>
      <c r="FHU459" s="170"/>
      <c r="FHV459" s="170"/>
      <c r="FHW459" s="170"/>
      <c r="FHX459" s="170"/>
      <c r="FHY459" s="170"/>
      <c r="FHZ459" s="170"/>
      <c r="FIA459" s="170"/>
      <c r="FIB459" s="170"/>
      <c r="FIC459" s="170"/>
      <c r="FID459" s="170"/>
      <c r="FIE459" s="170"/>
      <c r="FIF459" s="170"/>
      <c r="FIG459" s="170"/>
      <c r="FIH459" s="170"/>
      <c r="FII459" s="170"/>
      <c r="FIJ459" s="170"/>
      <c r="FIK459" s="170"/>
      <c r="FIL459" s="170"/>
      <c r="FIM459" s="170"/>
      <c r="FIN459" s="170"/>
      <c r="FIO459" s="170"/>
      <c r="FIP459" s="170"/>
      <c r="FIQ459" s="170"/>
      <c r="FIR459" s="170"/>
      <c r="FIS459" s="170"/>
      <c r="FIT459" s="170"/>
      <c r="FIU459" s="170"/>
      <c r="FIV459" s="170"/>
      <c r="FIW459" s="170"/>
      <c r="FIX459" s="170"/>
      <c r="FIY459" s="170"/>
      <c r="FIZ459" s="170"/>
      <c r="FJA459" s="170"/>
      <c r="FJB459" s="170"/>
      <c r="FJC459" s="170"/>
      <c r="FJD459" s="170"/>
      <c r="FJE459" s="170"/>
      <c r="FJF459" s="170"/>
      <c r="FJG459" s="170"/>
      <c r="FJH459" s="170"/>
      <c r="FJI459" s="170"/>
      <c r="FJJ459" s="170"/>
      <c r="FJK459" s="170"/>
      <c r="FJL459" s="170"/>
      <c r="FJM459" s="170"/>
      <c r="FJN459" s="170"/>
      <c r="FJO459" s="170"/>
      <c r="FJP459" s="170"/>
      <c r="FJQ459" s="170"/>
      <c r="FJR459" s="170"/>
      <c r="FJS459" s="170"/>
      <c r="FJT459" s="170"/>
      <c r="FJU459" s="170"/>
      <c r="FJV459" s="170"/>
      <c r="FJW459" s="170"/>
      <c r="FJX459" s="170"/>
      <c r="FJY459" s="170"/>
      <c r="FJZ459" s="170"/>
      <c r="FKA459" s="170"/>
      <c r="FKB459" s="170"/>
      <c r="FKC459" s="170"/>
      <c r="FKD459" s="170"/>
      <c r="FKE459" s="170"/>
      <c r="FKF459" s="170"/>
      <c r="FKG459" s="170"/>
      <c r="FKH459" s="170"/>
      <c r="FKI459" s="170"/>
      <c r="FKJ459" s="170"/>
      <c r="FKK459" s="170"/>
      <c r="FKL459" s="170"/>
      <c r="FKM459" s="170"/>
      <c r="FKN459" s="170"/>
      <c r="FKO459" s="170"/>
      <c r="FKP459" s="170"/>
      <c r="FKQ459" s="170"/>
      <c r="FKR459" s="170"/>
      <c r="FKS459" s="170"/>
      <c r="FKT459" s="170"/>
      <c r="FKU459" s="170"/>
      <c r="FKV459" s="170"/>
      <c r="FKW459" s="170"/>
      <c r="FKX459" s="170"/>
      <c r="FKY459" s="170"/>
      <c r="FKZ459" s="170"/>
      <c r="FLA459" s="170"/>
      <c r="FLB459" s="170"/>
      <c r="FLC459" s="170"/>
      <c r="FLD459" s="170"/>
      <c r="FLE459" s="170"/>
      <c r="FLF459" s="170"/>
      <c r="FLG459" s="170"/>
      <c r="FLH459" s="170"/>
      <c r="FLI459" s="170"/>
      <c r="FLJ459" s="170"/>
      <c r="FLK459" s="170"/>
      <c r="FLL459" s="170"/>
      <c r="FLM459" s="170"/>
      <c r="FLN459" s="170"/>
      <c r="FLO459" s="170"/>
      <c r="FLP459" s="170"/>
      <c r="FLQ459" s="170"/>
      <c r="FLR459" s="170"/>
      <c r="FLS459" s="170"/>
      <c r="FLT459" s="170"/>
      <c r="FLU459" s="170"/>
      <c r="FLV459" s="170"/>
      <c r="FLW459" s="170"/>
      <c r="FLX459" s="170"/>
      <c r="FLY459" s="170"/>
      <c r="FLZ459" s="170"/>
      <c r="FMA459" s="170"/>
      <c r="FMB459" s="170"/>
      <c r="FMC459" s="170"/>
      <c r="FMD459" s="170"/>
      <c r="FME459" s="170"/>
      <c r="FMF459" s="170"/>
      <c r="FMG459" s="170"/>
      <c r="FMH459" s="170"/>
      <c r="FMI459" s="170"/>
      <c r="FMJ459" s="170"/>
      <c r="FMK459" s="170"/>
      <c r="FML459" s="170"/>
      <c r="FMM459" s="170"/>
      <c r="FMN459" s="170"/>
      <c r="FMO459" s="170"/>
      <c r="FMP459" s="170"/>
      <c r="FMQ459" s="170"/>
      <c r="FMR459" s="170"/>
      <c r="FMS459" s="170"/>
      <c r="FMT459" s="170"/>
      <c r="FMU459" s="170"/>
      <c r="FMV459" s="170"/>
      <c r="FMW459" s="170"/>
      <c r="FMX459" s="170"/>
      <c r="FMY459" s="170"/>
      <c r="FMZ459" s="170"/>
      <c r="FNA459" s="170"/>
      <c r="FNB459" s="170"/>
      <c r="FNC459" s="170"/>
      <c r="FND459" s="170"/>
      <c r="FNE459" s="170"/>
      <c r="FNF459" s="170"/>
      <c r="FNG459" s="170"/>
      <c r="FNH459" s="170"/>
      <c r="FNI459" s="170"/>
      <c r="FNJ459" s="170"/>
      <c r="FNK459" s="170"/>
      <c r="FNL459" s="170"/>
      <c r="FNM459" s="170"/>
      <c r="FNN459" s="170"/>
      <c r="FNO459" s="170"/>
      <c r="FNP459" s="170"/>
      <c r="FNQ459" s="170"/>
      <c r="FNR459" s="170"/>
      <c r="FNS459" s="170"/>
      <c r="FNT459" s="170"/>
      <c r="FNU459" s="170"/>
      <c r="FNV459" s="170"/>
      <c r="FNW459" s="170"/>
      <c r="FNX459" s="170"/>
      <c r="FNY459" s="170"/>
      <c r="FNZ459" s="170"/>
      <c r="FOA459" s="170"/>
      <c r="FOB459" s="170"/>
      <c r="FOC459" s="170"/>
      <c r="FOD459" s="170"/>
      <c r="FOE459" s="170"/>
      <c r="FOF459" s="170"/>
      <c r="FOG459" s="170"/>
      <c r="FOH459" s="170"/>
      <c r="FOI459" s="170"/>
      <c r="FOJ459" s="170"/>
      <c r="FOK459" s="170"/>
      <c r="FOL459" s="170"/>
      <c r="FOM459" s="170"/>
      <c r="FON459" s="170"/>
      <c r="FOO459" s="170"/>
      <c r="FOP459" s="170"/>
      <c r="FOQ459" s="170"/>
      <c r="FOR459" s="170"/>
      <c r="FOS459" s="170"/>
      <c r="FOT459" s="170"/>
      <c r="FOU459" s="170"/>
      <c r="FOV459" s="170"/>
      <c r="FOW459" s="170"/>
      <c r="FOX459" s="170"/>
      <c r="FOY459" s="170"/>
      <c r="FOZ459" s="170"/>
      <c r="FPA459" s="170"/>
      <c r="FPB459" s="170"/>
      <c r="FPC459" s="170"/>
      <c r="FPD459" s="170"/>
      <c r="FPE459" s="170"/>
      <c r="FPF459" s="170"/>
      <c r="FPG459" s="170"/>
      <c r="FPH459" s="170"/>
      <c r="FPI459" s="170"/>
      <c r="FPJ459" s="170"/>
      <c r="FPK459" s="170"/>
      <c r="FPL459" s="170"/>
      <c r="FPM459" s="170"/>
      <c r="FPN459" s="170"/>
      <c r="FPO459" s="170"/>
      <c r="FPP459" s="170"/>
      <c r="FPQ459" s="170"/>
      <c r="FPR459" s="170"/>
      <c r="FPS459" s="170"/>
      <c r="FPT459" s="170"/>
      <c r="FPU459" s="170"/>
      <c r="FPV459" s="170"/>
      <c r="FPW459" s="170"/>
      <c r="FPX459" s="170"/>
      <c r="FPY459" s="170"/>
      <c r="FPZ459" s="170"/>
      <c r="FQA459" s="170"/>
      <c r="FQB459" s="170"/>
      <c r="FQC459" s="170"/>
      <c r="FQD459" s="170"/>
      <c r="FQE459" s="170"/>
      <c r="FQF459" s="170"/>
      <c r="FQG459" s="170"/>
      <c r="FQH459" s="170"/>
      <c r="FQI459" s="170"/>
      <c r="FQJ459" s="170"/>
      <c r="FQK459" s="170"/>
      <c r="FQL459" s="170"/>
      <c r="FQM459" s="170"/>
      <c r="FQN459" s="170"/>
      <c r="FQO459" s="170"/>
      <c r="FQP459" s="170"/>
      <c r="FQQ459" s="170"/>
      <c r="FQR459" s="170"/>
      <c r="FQS459" s="170"/>
      <c r="FQT459" s="170"/>
      <c r="FQU459" s="170"/>
      <c r="FQV459" s="170"/>
      <c r="FQW459" s="170"/>
      <c r="FQX459" s="170"/>
      <c r="FQY459" s="170"/>
      <c r="FQZ459" s="170"/>
      <c r="FRA459" s="170"/>
      <c r="FRB459" s="170"/>
      <c r="FRC459" s="170"/>
      <c r="FRD459" s="170"/>
      <c r="FRE459" s="170"/>
      <c r="FRF459" s="170"/>
      <c r="FRG459" s="170"/>
      <c r="FRH459" s="170"/>
      <c r="FRI459" s="170"/>
      <c r="FRJ459" s="170"/>
      <c r="FRK459" s="170"/>
      <c r="FRL459" s="170"/>
      <c r="FRM459" s="170"/>
      <c r="FRN459" s="170"/>
      <c r="FRO459" s="170"/>
      <c r="FRP459" s="170"/>
      <c r="FRQ459" s="170"/>
      <c r="FRR459" s="170"/>
      <c r="FRS459" s="170"/>
      <c r="FRT459" s="170"/>
      <c r="FRU459" s="170"/>
      <c r="FRV459" s="170"/>
      <c r="FRW459" s="170"/>
      <c r="FRX459" s="170"/>
      <c r="FRY459" s="170"/>
      <c r="FRZ459" s="170"/>
      <c r="FSA459" s="170"/>
      <c r="FSB459" s="170"/>
      <c r="FSC459" s="170"/>
      <c r="FSD459" s="170"/>
      <c r="FSE459" s="170"/>
      <c r="FSF459" s="170"/>
      <c r="FSG459" s="170"/>
      <c r="FSH459" s="170"/>
      <c r="FSI459" s="170"/>
      <c r="FSJ459" s="170"/>
      <c r="FSK459" s="170"/>
      <c r="FSL459" s="170"/>
      <c r="FSM459" s="170"/>
      <c r="FSN459" s="170"/>
      <c r="FSO459" s="170"/>
      <c r="FSP459" s="170"/>
      <c r="FSQ459" s="170"/>
      <c r="FSR459" s="170"/>
      <c r="FSS459" s="170"/>
      <c r="FST459" s="170"/>
      <c r="FSU459" s="170"/>
      <c r="FSV459" s="170"/>
      <c r="FSW459" s="170"/>
      <c r="FSX459" s="170"/>
      <c r="FSY459" s="170"/>
      <c r="FSZ459" s="170"/>
      <c r="FTA459" s="170"/>
      <c r="FTB459" s="170"/>
      <c r="FTC459" s="170"/>
      <c r="FTD459" s="170"/>
      <c r="FTE459" s="170"/>
      <c r="FTF459" s="170"/>
      <c r="FTG459" s="170"/>
      <c r="FTH459" s="170"/>
      <c r="FTI459" s="170"/>
      <c r="FTJ459" s="170"/>
      <c r="FTK459" s="170"/>
      <c r="FTL459" s="170"/>
      <c r="FTM459" s="170"/>
      <c r="FTN459" s="170"/>
      <c r="FTO459" s="170"/>
      <c r="FTP459" s="170"/>
      <c r="FTQ459" s="170"/>
      <c r="FTR459" s="170"/>
      <c r="FTS459" s="170"/>
      <c r="FTT459" s="170"/>
      <c r="FTU459" s="170"/>
      <c r="FTV459" s="170"/>
      <c r="FTW459" s="170"/>
      <c r="FTX459" s="170"/>
      <c r="FTY459" s="170"/>
      <c r="FTZ459" s="170"/>
      <c r="FUA459" s="170"/>
      <c r="FUB459" s="170"/>
      <c r="FUC459" s="170"/>
      <c r="FUD459" s="170"/>
      <c r="FUE459" s="170"/>
      <c r="FUF459" s="170"/>
      <c r="FUG459" s="170"/>
      <c r="FUH459" s="170"/>
      <c r="FUI459" s="170"/>
      <c r="FUJ459" s="170"/>
      <c r="FUK459" s="170"/>
      <c r="FUL459" s="170"/>
      <c r="FUM459" s="170"/>
      <c r="FUN459" s="170"/>
      <c r="FUO459" s="170"/>
      <c r="FUP459" s="170"/>
      <c r="FUQ459" s="170"/>
      <c r="FUR459" s="170"/>
      <c r="FUS459" s="170"/>
      <c r="FUT459" s="170"/>
      <c r="FUU459" s="170"/>
      <c r="FUV459" s="170"/>
      <c r="FUW459" s="170"/>
      <c r="FUX459" s="170"/>
      <c r="FUY459" s="170"/>
      <c r="FUZ459" s="170"/>
      <c r="FVA459" s="170"/>
      <c r="FVB459" s="170"/>
      <c r="FVC459" s="170"/>
      <c r="FVD459" s="170"/>
      <c r="FVE459" s="170"/>
      <c r="FVF459" s="170"/>
      <c r="FVG459" s="170"/>
      <c r="FVH459" s="170"/>
      <c r="FVI459" s="170"/>
      <c r="FVJ459" s="170"/>
      <c r="FVK459" s="170"/>
      <c r="FVL459" s="170"/>
      <c r="FVM459" s="170"/>
      <c r="FVN459" s="170"/>
      <c r="FVO459" s="170"/>
      <c r="FVP459" s="170"/>
      <c r="FVQ459" s="170"/>
      <c r="FVR459" s="170"/>
      <c r="FVS459" s="170"/>
      <c r="FVT459" s="170"/>
      <c r="FVU459" s="170"/>
      <c r="FVV459" s="170"/>
      <c r="FVW459" s="170"/>
      <c r="FVX459" s="170"/>
      <c r="FVY459" s="170"/>
      <c r="FVZ459" s="170"/>
      <c r="FWA459" s="170"/>
      <c r="FWB459" s="170"/>
      <c r="FWC459" s="170"/>
      <c r="FWD459" s="170"/>
      <c r="FWE459" s="170"/>
      <c r="FWF459" s="170"/>
      <c r="FWG459" s="170"/>
      <c r="FWH459" s="170"/>
      <c r="FWI459" s="170"/>
      <c r="FWJ459" s="170"/>
      <c r="FWK459" s="170"/>
      <c r="FWL459" s="170"/>
      <c r="FWM459" s="170"/>
      <c r="FWN459" s="170"/>
      <c r="FWO459" s="170"/>
      <c r="FWP459" s="170"/>
      <c r="FWQ459" s="170"/>
      <c r="FWR459" s="170"/>
      <c r="FWS459" s="170"/>
      <c r="FWT459" s="170"/>
      <c r="FWU459" s="170"/>
      <c r="FWV459" s="170"/>
      <c r="FWW459" s="170"/>
      <c r="FWX459" s="170"/>
      <c r="FWY459" s="170"/>
      <c r="FWZ459" s="170"/>
      <c r="FXA459" s="170"/>
      <c r="FXB459" s="170"/>
      <c r="FXC459" s="170"/>
      <c r="FXD459" s="170"/>
      <c r="FXE459" s="170"/>
      <c r="FXF459" s="170"/>
      <c r="FXG459" s="170"/>
      <c r="FXH459" s="170"/>
      <c r="FXI459" s="170"/>
      <c r="FXJ459" s="170"/>
      <c r="FXK459" s="170"/>
      <c r="FXL459" s="170"/>
      <c r="FXM459" s="170"/>
      <c r="FXN459" s="170"/>
      <c r="FXO459" s="170"/>
      <c r="FXP459" s="170"/>
      <c r="FXQ459" s="170"/>
      <c r="FXR459" s="170"/>
      <c r="FXS459" s="170"/>
      <c r="FXT459" s="170"/>
      <c r="FXU459" s="170"/>
      <c r="FXV459" s="170"/>
      <c r="FXW459" s="170"/>
      <c r="FXX459" s="170"/>
      <c r="FXY459" s="170"/>
      <c r="FXZ459" s="170"/>
      <c r="FYA459" s="170"/>
      <c r="FYB459" s="170"/>
      <c r="FYC459" s="170"/>
      <c r="FYD459" s="170"/>
      <c r="FYE459" s="170"/>
      <c r="FYF459" s="170"/>
      <c r="FYG459" s="170"/>
      <c r="FYH459" s="170"/>
      <c r="FYI459" s="170"/>
      <c r="FYJ459" s="170"/>
      <c r="FYK459" s="170"/>
      <c r="FYL459" s="170"/>
      <c r="FYM459" s="170"/>
      <c r="FYN459" s="170"/>
      <c r="FYO459" s="170"/>
      <c r="FYP459" s="170"/>
      <c r="FYQ459" s="170"/>
      <c r="FYR459" s="170"/>
      <c r="FYS459" s="170"/>
      <c r="FYT459" s="170"/>
      <c r="FYU459" s="170"/>
      <c r="FYV459" s="170"/>
      <c r="FYW459" s="170"/>
      <c r="FYX459" s="170"/>
      <c r="FYY459" s="170"/>
      <c r="FYZ459" s="170"/>
      <c r="FZA459" s="170"/>
      <c r="FZB459" s="170"/>
      <c r="FZC459" s="170"/>
      <c r="FZD459" s="170"/>
      <c r="FZE459" s="170"/>
      <c r="FZF459" s="170"/>
      <c r="FZG459" s="170"/>
      <c r="FZH459" s="170"/>
      <c r="FZI459" s="170"/>
      <c r="FZJ459" s="170"/>
      <c r="FZK459" s="170"/>
      <c r="FZL459" s="170"/>
      <c r="FZM459" s="170"/>
      <c r="FZN459" s="170"/>
      <c r="FZO459" s="170"/>
      <c r="FZP459" s="170"/>
      <c r="FZQ459" s="170"/>
      <c r="FZR459" s="170"/>
      <c r="FZS459" s="170"/>
      <c r="FZT459" s="170"/>
      <c r="FZU459" s="170"/>
      <c r="FZV459" s="170"/>
      <c r="FZW459" s="170"/>
      <c r="FZX459" s="170"/>
      <c r="FZY459" s="170"/>
      <c r="FZZ459" s="170"/>
      <c r="GAA459" s="170"/>
      <c r="GAB459" s="170"/>
      <c r="GAC459" s="170"/>
      <c r="GAD459" s="170"/>
      <c r="GAE459" s="170"/>
      <c r="GAF459" s="170"/>
      <c r="GAG459" s="170"/>
      <c r="GAH459" s="170"/>
      <c r="GAI459" s="170"/>
      <c r="GAJ459" s="170"/>
      <c r="GAK459" s="170"/>
      <c r="GAL459" s="170"/>
      <c r="GAM459" s="170"/>
      <c r="GAN459" s="170"/>
      <c r="GAO459" s="170"/>
      <c r="GAP459" s="170"/>
      <c r="GAQ459" s="170"/>
      <c r="GAR459" s="170"/>
      <c r="GAS459" s="170"/>
      <c r="GAT459" s="170"/>
      <c r="GAU459" s="170"/>
      <c r="GAV459" s="170"/>
      <c r="GAW459" s="170"/>
      <c r="GAX459" s="170"/>
      <c r="GAY459" s="170"/>
      <c r="GAZ459" s="170"/>
      <c r="GBA459" s="170"/>
      <c r="GBB459" s="170"/>
      <c r="GBC459" s="170"/>
      <c r="GBD459" s="170"/>
      <c r="GBE459" s="170"/>
      <c r="GBF459" s="170"/>
      <c r="GBG459" s="170"/>
      <c r="GBH459" s="170"/>
      <c r="GBI459" s="170"/>
      <c r="GBJ459" s="170"/>
      <c r="GBK459" s="170"/>
      <c r="GBL459" s="170"/>
      <c r="GBM459" s="170"/>
      <c r="GBN459" s="170"/>
      <c r="GBO459" s="170"/>
      <c r="GBP459" s="170"/>
      <c r="GBQ459" s="170"/>
      <c r="GBR459" s="170"/>
      <c r="GBS459" s="170"/>
      <c r="GBT459" s="170"/>
      <c r="GBU459" s="170"/>
      <c r="GBV459" s="170"/>
      <c r="GBW459" s="170"/>
      <c r="GBX459" s="170"/>
      <c r="GBY459" s="170"/>
      <c r="GBZ459" s="170"/>
      <c r="GCA459" s="170"/>
      <c r="GCB459" s="170"/>
      <c r="GCC459" s="170"/>
      <c r="GCD459" s="170"/>
      <c r="GCE459" s="170"/>
      <c r="GCF459" s="170"/>
      <c r="GCG459" s="170"/>
      <c r="GCH459" s="170"/>
      <c r="GCI459" s="170"/>
      <c r="GCJ459" s="170"/>
      <c r="GCK459" s="170"/>
      <c r="GCL459" s="170"/>
      <c r="GCM459" s="170"/>
      <c r="GCN459" s="170"/>
      <c r="GCO459" s="170"/>
      <c r="GCP459" s="170"/>
      <c r="GCQ459" s="170"/>
      <c r="GCR459" s="170"/>
      <c r="GCS459" s="170"/>
      <c r="GCT459" s="170"/>
      <c r="GCU459" s="170"/>
      <c r="GCV459" s="170"/>
      <c r="GCW459" s="170"/>
      <c r="GCX459" s="170"/>
      <c r="GCY459" s="170"/>
      <c r="GCZ459" s="170"/>
      <c r="GDA459" s="170"/>
      <c r="GDB459" s="170"/>
      <c r="GDC459" s="170"/>
      <c r="GDD459" s="170"/>
      <c r="GDE459" s="170"/>
      <c r="GDF459" s="170"/>
      <c r="GDG459" s="170"/>
      <c r="GDH459" s="170"/>
      <c r="GDI459" s="170"/>
      <c r="GDJ459" s="170"/>
      <c r="GDK459" s="170"/>
      <c r="GDL459" s="170"/>
      <c r="GDM459" s="170"/>
      <c r="GDN459" s="170"/>
      <c r="GDO459" s="170"/>
      <c r="GDP459" s="170"/>
      <c r="GDQ459" s="170"/>
      <c r="GDR459" s="170"/>
      <c r="GDS459" s="170"/>
      <c r="GDT459" s="170"/>
      <c r="GDU459" s="170"/>
      <c r="GDV459" s="170"/>
      <c r="GDW459" s="170"/>
      <c r="GDX459" s="170"/>
      <c r="GDY459" s="170"/>
      <c r="GDZ459" s="170"/>
      <c r="GEA459" s="170"/>
      <c r="GEB459" s="170"/>
      <c r="GEC459" s="170"/>
      <c r="GED459" s="170"/>
      <c r="GEE459" s="170"/>
      <c r="GEF459" s="170"/>
      <c r="GEG459" s="170"/>
      <c r="GEH459" s="170"/>
      <c r="GEI459" s="170"/>
      <c r="GEJ459" s="170"/>
      <c r="GEK459" s="170"/>
      <c r="GEL459" s="170"/>
      <c r="GEM459" s="170"/>
      <c r="GEN459" s="170"/>
      <c r="GEO459" s="170"/>
      <c r="GEP459" s="170"/>
      <c r="GEQ459" s="170"/>
      <c r="GER459" s="170"/>
      <c r="GES459" s="170"/>
      <c r="GET459" s="170"/>
      <c r="GEU459" s="170"/>
      <c r="GEV459" s="170"/>
      <c r="GEW459" s="170"/>
      <c r="GEX459" s="170"/>
      <c r="GEY459" s="170"/>
      <c r="GEZ459" s="170"/>
      <c r="GFA459" s="170"/>
      <c r="GFB459" s="170"/>
      <c r="GFC459" s="170"/>
      <c r="GFD459" s="170"/>
      <c r="GFE459" s="170"/>
      <c r="GFF459" s="170"/>
      <c r="GFG459" s="170"/>
      <c r="GFH459" s="170"/>
      <c r="GFI459" s="170"/>
      <c r="GFJ459" s="170"/>
      <c r="GFK459" s="170"/>
      <c r="GFL459" s="170"/>
      <c r="GFM459" s="170"/>
      <c r="GFN459" s="170"/>
      <c r="GFO459" s="170"/>
      <c r="GFP459" s="170"/>
      <c r="GFQ459" s="170"/>
      <c r="GFR459" s="170"/>
      <c r="GFS459" s="170"/>
      <c r="GFT459" s="170"/>
      <c r="GFU459" s="170"/>
      <c r="GFV459" s="170"/>
      <c r="GFW459" s="170"/>
      <c r="GFX459" s="170"/>
      <c r="GFY459" s="170"/>
      <c r="GFZ459" s="170"/>
      <c r="GGA459" s="170"/>
      <c r="GGB459" s="170"/>
      <c r="GGC459" s="170"/>
      <c r="GGD459" s="170"/>
      <c r="GGE459" s="170"/>
      <c r="GGF459" s="170"/>
      <c r="GGG459" s="170"/>
      <c r="GGH459" s="170"/>
      <c r="GGI459" s="170"/>
      <c r="GGJ459" s="170"/>
      <c r="GGK459" s="170"/>
      <c r="GGL459" s="170"/>
      <c r="GGM459" s="170"/>
      <c r="GGN459" s="170"/>
      <c r="GGO459" s="170"/>
      <c r="GGP459" s="170"/>
      <c r="GGQ459" s="170"/>
      <c r="GGR459" s="170"/>
      <c r="GGS459" s="170"/>
      <c r="GGT459" s="170"/>
      <c r="GGU459" s="170"/>
      <c r="GGV459" s="170"/>
      <c r="GGW459" s="170"/>
      <c r="GGX459" s="170"/>
      <c r="GGY459" s="170"/>
      <c r="GGZ459" s="170"/>
      <c r="GHA459" s="170"/>
      <c r="GHB459" s="170"/>
      <c r="GHC459" s="170"/>
      <c r="GHD459" s="170"/>
      <c r="GHE459" s="170"/>
      <c r="GHF459" s="170"/>
      <c r="GHG459" s="170"/>
      <c r="GHH459" s="170"/>
      <c r="GHI459" s="170"/>
      <c r="GHJ459" s="170"/>
      <c r="GHK459" s="170"/>
      <c r="GHL459" s="170"/>
      <c r="GHM459" s="170"/>
      <c r="GHN459" s="170"/>
      <c r="GHO459" s="170"/>
      <c r="GHP459" s="170"/>
      <c r="GHQ459" s="170"/>
      <c r="GHR459" s="170"/>
      <c r="GHS459" s="170"/>
      <c r="GHT459" s="170"/>
      <c r="GHU459" s="170"/>
      <c r="GHV459" s="170"/>
      <c r="GHW459" s="170"/>
      <c r="GHX459" s="170"/>
      <c r="GHY459" s="170"/>
      <c r="GHZ459" s="170"/>
      <c r="GIA459" s="170"/>
      <c r="GIB459" s="170"/>
      <c r="GIC459" s="170"/>
      <c r="GID459" s="170"/>
      <c r="GIE459" s="170"/>
      <c r="GIF459" s="170"/>
      <c r="GIG459" s="170"/>
      <c r="GIH459" s="170"/>
      <c r="GII459" s="170"/>
      <c r="GIJ459" s="170"/>
      <c r="GIK459" s="170"/>
      <c r="GIL459" s="170"/>
      <c r="GIM459" s="170"/>
      <c r="GIN459" s="170"/>
      <c r="GIO459" s="170"/>
      <c r="GIP459" s="170"/>
      <c r="GIQ459" s="170"/>
      <c r="GIR459" s="170"/>
      <c r="GIS459" s="170"/>
      <c r="GIT459" s="170"/>
      <c r="GIU459" s="170"/>
      <c r="GIV459" s="170"/>
      <c r="GIW459" s="170"/>
      <c r="GIX459" s="170"/>
      <c r="GIY459" s="170"/>
      <c r="GIZ459" s="170"/>
      <c r="GJA459" s="170"/>
      <c r="GJB459" s="170"/>
      <c r="GJC459" s="170"/>
      <c r="GJD459" s="170"/>
      <c r="GJE459" s="170"/>
      <c r="GJF459" s="170"/>
      <c r="GJG459" s="170"/>
      <c r="GJH459" s="170"/>
      <c r="GJI459" s="170"/>
      <c r="GJJ459" s="170"/>
      <c r="GJK459" s="170"/>
      <c r="GJL459" s="170"/>
      <c r="GJM459" s="170"/>
      <c r="GJN459" s="170"/>
      <c r="GJO459" s="170"/>
      <c r="GJP459" s="170"/>
      <c r="GJQ459" s="170"/>
      <c r="GJR459" s="170"/>
      <c r="GJS459" s="170"/>
      <c r="GJT459" s="170"/>
      <c r="GJU459" s="170"/>
      <c r="GJV459" s="170"/>
      <c r="GJW459" s="170"/>
      <c r="GJX459" s="170"/>
      <c r="GJY459" s="170"/>
      <c r="GJZ459" s="170"/>
      <c r="GKA459" s="170"/>
      <c r="GKB459" s="170"/>
      <c r="GKC459" s="170"/>
      <c r="GKD459" s="170"/>
      <c r="GKE459" s="170"/>
      <c r="GKF459" s="170"/>
      <c r="GKG459" s="170"/>
      <c r="GKH459" s="170"/>
      <c r="GKI459" s="170"/>
      <c r="GKJ459" s="170"/>
      <c r="GKK459" s="170"/>
      <c r="GKL459" s="170"/>
      <c r="GKM459" s="170"/>
      <c r="GKN459" s="170"/>
      <c r="GKO459" s="170"/>
      <c r="GKP459" s="170"/>
      <c r="GKQ459" s="170"/>
      <c r="GKR459" s="170"/>
      <c r="GKS459" s="170"/>
      <c r="GKT459" s="170"/>
      <c r="GKU459" s="170"/>
      <c r="GKV459" s="170"/>
      <c r="GKW459" s="170"/>
      <c r="GKX459" s="170"/>
      <c r="GKY459" s="170"/>
      <c r="GKZ459" s="170"/>
      <c r="GLA459" s="170"/>
      <c r="GLB459" s="170"/>
      <c r="GLC459" s="170"/>
      <c r="GLD459" s="170"/>
      <c r="GLE459" s="170"/>
      <c r="GLF459" s="170"/>
      <c r="GLG459" s="170"/>
      <c r="GLH459" s="170"/>
      <c r="GLI459" s="170"/>
      <c r="GLJ459" s="170"/>
      <c r="GLK459" s="170"/>
      <c r="GLL459" s="170"/>
      <c r="GLM459" s="170"/>
      <c r="GLN459" s="170"/>
      <c r="GLO459" s="170"/>
      <c r="GLP459" s="170"/>
      <c r="GLQ459" s="170"/>
    </row>
    <row r="460" spans="1:5061" s="142" customFormat="1" hidden="1" x14ac:dyDescent="0.25">
      <c r="A460" s="99" t="s">
        <v>400</v>
      </c>
      <c r="B460" s="94" t="s">
        <v>315</v>
      </c>
      <c r="C460" s="91" t="s">
        <v>729</v>
      </c>
      <c r="D460" s="91" t="s">
        <v>32</v>
      </c>
      <c r="E460" s="212">
        <v>6</v>
      </c>
      <c r="F460" s="132">
        <v>358.6</v>
      </c>
      <c r="G460" s="92">
        <f>Tabla1[[#This Row],[Precio U. Costo]]*1.05</f>
        <v>376.53000000000003</v>
      </c>
      <c r="H460" s="92">
        <f>Tabla1[[#This Row],[Precio U. Costo]]*1.08</f>
        <v>387.28800000000007</v>
      </c>
      <c r="I460" s="92">
        <f>Tabla1[[#This Row],[Precio U. Costo]]*1.1</f>
        <v>394.46000000000004</v>
      </c>
      <c r="J460" s="92">
        <f>Tabla1[[#This Row],[Precio U. Costo]]*1.15</f>
        <v>412.39</v>
      </c>
      <c r="K460" s="92">
        <f>Tabla1[[#This Row],[Precio U. Costo]]*1.2</f>
        <v>430.32</v>
      </c>
      <c r="L460" s="92">
        <f>Tabla1[[#This Row],[Precio U. Costo]]*1.25</f>
        <v>448.25</v>
      </c>
      <c r="M460" s="92">
        <f>Tabla1[[#This Row],[Precio U. Costo]]*1.3</f>
        <v>466.18000000000006</v>
      </c>
      <c r="N460" s="92">
        <f>Tabla1[[#This Row],[Precio U. Costo]]*1.35</f>
        <v>484.11000000000007</v>
      </c>
      <c r="O460" s="92">
        <f>Tabla1[[#This Row],[Precio U. Costo]]*1.4</f>
        <v>502.04</v>
      </c>
      <c r="P460" s="92">
        <f>Tabla1[[#This Row],[Precio U. Costo]]*1.45</f>
        <v>519.97</v>
      </c>
      <c r="Q460" s="92">
        <f>Tabla1[[#This Row],[Precio U. Costo]]*1.5</f>
        <v>537.90000000000009</v>
      </c>
      <c r="R460" s="100" t="e">
        <f>VLOOKUP(Tabla1[[#This Row],[Item]],Tabla13[],6,)</f>
        <v>#N/A</v>
      </c>
      <c r="S460" s="93" t="e">
        <f>Tabla1[[#This Row],[Cantidad en Existencia registradas]]-Tabla1[[#This Row],[Cantidad vendida
dd/mm/aaaa]]</f>
        <v>#N/A</v>
      </c>
      <c r="T460" s="93" t="e">
        <f>Tabla1[[#This Row],[Cantidad vendida
dd/mm/aaaa]]+#REF!</f>
        <v>#N/A</v>
      </c>
      <c r="U460" s="93" t="e">
        <f>Tabla1[[#This Row],[Existencia
dd/mm/aaaa2]]+#REF!</f>
        <v>#N/A</v>
      </c>
      <c r="V460" s="170"/>
      <c r="W460" s="170"/>
      <c r="X460" s="170"/>
      <c r="Y460" s="170"/>
      <c r="Z460" s="170"/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/>
      <c r="AL460" s="170"/>
      <c r="AM460" s="170"/>
      <c r="AN460" s="170"/>
      <c r="AO460" s="170"/>
      <c r="AP460" s="170"/>
      <c r="AQ460" s="170"/>
      <c r="AR460" s="170"/>
      <c r="AS460" s="170"/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0"/>
      <c r="BD460" s="170"/>
      <c r="BE460" s="170"/>
      <c r="BF460" s="170"/>
      <c r="BG460" s="170"/>
      <c r="BH460" s="170"/>
      <c r="BI460" s="170"/>
      <c r="BJ460" s="170"/>
      <c r="BK460" s="170"/>
      <c r="BL460" s="170"/>
      <c r="BM460" s="170"/>
      <c r="BN460" s="170"/>
      <c r="BO460" s="170"/>
      <c r="BP460" s="170"/>
      <c r="BQ460" s="170"/>
      <c r="BR460" s="170"/>
      <c r="BS460" s="170"/>
      <c r="BT460" s="170"/>
      <c r="BU460" s="170"/>
      <c r="BV460" s="170"/>
      <c r="BW460" s="170"/>
      <c r="BX460" s="170"/>
      <c r="BY460" s="170"/>
      <c r="BZ460" s="170"/>
      <c r="CA460" s="170"/>
      <c r="CB460" s="170"/>
      <c r="CC460" s="170"/>
      <c r="CD460" s="170"/>
      <c r="CE460" s="170"/>
      <c r="CF460" s="170"/>
      <c r="CG460" s="170"/>
      <c r="CH460" s="170"/>
      <c r="CI460" s="170"/>
      <c r="CJ460" s="170"/>
      <c r="CK460" s="170"/>
      <c r="CL460" s="170"/>
      <c r="CM460" s="170"/>
      <c r="CN460" s="170"/>
      <c r="CO460" s="170"/>
      <c r="CP460" s="170"/>
      <c r="CQ460" s="170"/>
      <c r="CR460" s="170"/>
      <c r="CS460" s="170"/>
      <c r="CT460" s="170"/>
      <c r="CU460" s="170"/>
      <c r="CV460" s="170"/>
      <c r="CW460" s="170"/>
      <c r="CX460" s="170"/>
      <c r="CY460" s="170"/>
      <c r="CZ460" s="170"/>
      <c r="DA460" s="170"/>
      <c r="DB460" s="170"/>
      <c r="DC460" s="170"/>
      <c r="DD460" s="170"/>
      <c r="DE460" s="170"/>
      <c r="DF460" s="170"/>
      <c r="DG460" s="170"/>
      <c r="DH460" s="170"/>
      <c r="DI460" s="170"/>
      <c r="DJ460" s="170"/>
      <c r="DK460" s="170"/>
      <c r="DL460" s="170"/>
      <c r="DM460" s="170"/>
      <c r="DN460" s="170"/>
      <c r="DO460" s="170"/>
      <c r="DP460" s="170"/>
      <c r="DQ460" s="170"/>
      <c r="DR460" s="170"/>
      <c r="DS460" s="170"/>
      <c r="DT460" s="170"/>
      <c r="DU460" s="170"/>
      <c r="DV460" s="170"/>
      <c r="DW460" s="170"/>
      <c r="DX460" s="170"/>
      <c r="DY460" s="170"/>
      <c r="DZ460" s="170"/>
      <c r="EA460" s="170"/>
      <c r="EB460" s="170"/>
      <c r="EC460" s="170"/>
      <c r="ED460" s="170"/>
      <c r="EE460" s="170"/>
      <c r="EF460" s="170"/>
      <c r="EG460" s="170"/>
      <c r="EH460" s="170"/>
      <c r="EI460" s="170"/>
      <c r="EJ460" s="170"/>
      <c r="EK460" s="170"/>
      <c r="EL460" s="170"/>
      <c r="EM460" s="170"/>
      <c r="EN460" s="170"/>
      <c r="EO460" s="170"/>
      <c r="EP460" s="170"/>
      <c r="EQ460" s="170"/>
      <c r="ER460" s="170"/>
      <c r="ES460" s="170"/>
      <c r="ET460" s="170"/>
      <c r="EU460" s="170"/>
      <c r="EV460" s="170"/>
      <c r="EW460" s="170"/>
      <c r="EX460" s="170"/>
      <c r="EY460" s="170"/>
      <c r="EZ460" s="170"/>
      <c r="FA460" s="170"/>
      <c r="FB460" s="170"/>
      <c r="FC460" s="170"/>
      <c r="FD460" s="170"/>
      <c r="FE460" s="170"/>
      <c r="FF460" s="170"/>
      <c r="FG460" s="170"/>
      <c r="FH460" s="170"/>
      <c r="FI460" s="170"/>
      <c r="FJ460" s="170"/>
      <c r="FK460" s="170"/>
      <c r="FL460" s="170"/>
      <c r="FM460" s="170"/>
      <c r="FN460" s="170"/>
      <c r="FO460" s="170"/>
      <c r="FP460" s="170"/>
      <c r="FQ460" s="170"/>
      <c r="FR460" s="170"/>
      <c r="FS460" s="170"/>
      <c r="FT460" s="170"/>
      <c r="FU460" s="170"/>
      <c r="FV460" s="170"/>
      <c r="FW460" s="170"/>
      <c r="FX460" s="170"/>
      <c r="FY460" s="170"/>
      <c r="FZ460" s="170"/>
      <c r="GA460" s="170"/>
      <c r="GB460" s="170"/>
      <c r="GC460" s="170"/>
      <c r="GD460" s="170"/>
      <c r="GE460" s="170"/>
      <c r="GF460" s="170"/>
      <c r="GG460" s="170"/>
      <c r="GH460" s="170"/>
      <c r="GI460" s="170"/>
      <c r="GJ460" s="170"/>
      <c r="GK460" s="170"/>
      <c r="GL460" s="170"/>
      <c r="GM460" s="170"/>
      <c r="GN460" s="170"/>
      <c r="GO460" s="170"/>
      <c r="GP460" s="170"/>
      <c r="GQ460" s="170"/>
      <c r="GR460" s="170"/>
      <c r="GS460" s="170"/>
      <c r="GT460" s="170"/>
      <c r="GU460" s="170"/>
      <c r="GV460" s="170"/>
      <c r="GW460" s="170"/>
      <c r="GX460" s="170"/>
      <c r="GY460" s="170"/>
      <c r="GZ460" s="170"/>
      <c r="HA460" s="170"/>
      <c r="HB460" s="170"/>
      <c r="HC460" s="170"/>
      <c r="HD460" s="170"/>
      <c r="HE460" s="170"/>
      <c r="HF460" s="170"/>
      <c r="HG460" s="170"/>
      <c r="HH460" s="170"/>
      <c r="HI460" s="170"/>
      <c r="HJ460" s="170"/>
      <c r="HK460" s="170"/>
      <c r="HL460" s="170"/>
      <c r="HM460" s="170"/>
      <c r="HN460" s="170"/>
      <c r="HO460" s="170"/>
      <c r="HP460" s="170"/>
      <c r="HQ460" s="170"/>
      <c r="HR460" s="170"/>
      <c r="HS460" s="170"/>
      <c r="HT460" s="170"/>
      <c r="HU460" s="170"/>
      <c r="HV460" s="170"/>
      <c r="HW460" s="170"/>
      <c r="HX460" s="170"/>
      <c r="HY460" s="170"/>
      <c r="HZ460" s="170"/>
      <c r="IA460" s="170"/>
      <c r="IB460" s="170"/>
      <c r="IC460" s="170"/>
      <c r="ID460" s="170"/>
      <c r="IE460" s="170"/>
      <c r="IF460" s="170"/>
      <c r="IG460" s="170"/>
      <c r="IH460" s="170"/>
      <c r="II460" s="170"/>
      <c r="IJ460" s="170"/>
      <c r="IK460" s="170"/>
      <c r="IL460" s="170"/>
      <c r="IM460" s="170"/>
      <c r="IN460" s="170"/>
      <c r="IO460" s="170"/>
      <c r="IP460" s="170"/>
      <c r="IQ460" s="170"/>
      <c r="IR460" s="170"/>
      <c r="IS460" s="170"/>
      <c r="IT460" s="170"/>
      <c r="IU460" s="170"/>
      <c r="IV460" s="170"/>
      <c r="IW460" s="170"/>
      <c r="IX460" s="170"/>
      <c r="IY460" s="170"/>
      <c r="IZ460" s="170"/>
      <c r="JA460" s="170"/>
      <c r="JB460" s="170"/>
      <c r="JC460" s="170"/>
      <c r="JD460" s="170"/>
      <c r="JE460" s="170"/>
      <c r="JF460" s="170"/>
      <c r="JG460" s="170"/>
      <c r="JH460" s="170"/>
      <c r="JI460" s="170"/>
      <c r="JJ460" s="170"/>
      <c r="JK460" s="170"/>
      <c r="JL460" s="170"/>
      <c r="JM460" s="170"/>
      <c r="JN460" s="170"/>
      <c r="JO460" s="170"/>
      <c r="JP460" s="170"/>
      <c r="JQ460" s="170"/>
      <c r="JR460" s="170"/>
      <c r="JS460" s="170"/>
      <c r="JT460" s="170"/>
      <c r="JU460" s="170"/>
      <c r="JV460" s="170"/>
      <c r="JW460" s="170"/>
      <c r="JX460" s="170"/>
      <c r="JY460" s="170"/>
      <c r="JZ460" s="170"/>
      <c r="KA460" s="170"/>
      <c r="KB460" s="170"/>
      <c r="KC460" s="170"/>
      <c r="KD460" s="170"/>
      <c r="KE460" s="170"/>
      <c r="KF460" s="170"/>
      <c r="KG460" s="170"/>
      <c r="KH460" s="170"/>
      <c r="KI460" s="170"/>
      <c r="KJ460" s="170"/>
      <c r="KK460" s="170"/>
      <c r="KL460" s="170"/>
      <c r="KM460" s="170"/>
      <c r="KN460" s="170"/>
      <c r="KO460" s="170"/>
      <c r="KP460" s="170"/>
      <c r="KQ460" s="170"/>
      <c r="KR460" s="170"/>
      <c r="KS460" s="170"/>
      <c r="KT460" s="170"/>
      <c r="KU460" s="170"/>
      <c r="KV460" s="170"/>
      <c r="KW460" s="170"/>
      <c r="KX460" s="170"/>
      <c r="KY460" s="170"/>
      <c r="KZ460" s="170"/>
      <c r="LA460" s="170"/>
      <c r="LB460" s="170"/>
      <c r="LC460" s="170"/>
      <c r="LD460" s="170"/>
      <c r="LE460" s="170"/>
      <c r="LF460" s="170"/>
      <c r="LG460" s="170"/>
      <c r="LH460" s="170"/>
      <c r="LI460" s="170"/>
      <c r="LJ460" s="170"/>
      <c r="LK460" s="170"/>
      <c r="LL460" s="170"/>
      <c r="LM460" s="170"/>
      <c r="LN460" s="170"/>
      <c r="LO460" s="170"/>
      <c r="LP460" s="170"/>
      <c r="LQ460" s="170"/>
      <c r="LR460" s="170"/>
      <c r="LS460" s="170"/>
      <c r="LT460" s="170"/>
      <c r="LU460" s="170"/>
      <c r="LV460" s="170"/>
      <c r="LW460" s="170"/>
      <c r="LX460" s="170"/>
      <c r="LY460" s="170"/>
      <c r="LZ460" s="170"/>
      <c r="MA460" s="170"/>
      <c r="MB460" s="170"/>
      <c r="MC460" s="170"/>
      <c r="MD460" s="170"/>
      <c r="ME460" s="170"/>
      <c r="MF460" s="170"/>
      <c r="MG460" s="170"/>
      <c r="MH460" s="170"/>
      <c r="MI460" s="170"/>
      <c r="MJ460" s="170"/>
      <c r="MK460" s="170"/>
      <c r="ML460" s="170"/>
      <c r="MM460" s="170"/>
      <c r="MN460" s="170"/>
      <c r="MO460" s="170"/>
      <c r="MP460" s="170"/>
      <c r="MQ460" s="170"/>
      <c r="MR460" s="170"/>
      <c r="MS460" s="170"/>
      <c r="MT460" s="170"/>
      <c r="MU460" s="170"/>
      <c r="MV460" s="170"/>
      <c r="MW460" s="170"/>
      <c r="MX460" s="170"/>
      <c r="MY460" s="170"/>
      <c r="MZ460" s="170"/>
      <c r="NA460" s="170"/>
      <c r="NB460" s="170"/>
      <c r="NC460" s="170"/>
      <c r="ND460" s="170"/>
      <c r="NE460" s="170"/>
      <c r="NF460" s="170"/>
      <c r="NG460" s="170"/>
      <c r="NH460" s="170"/>
      <c r="NI460" s="170"/>
      <c r="NJ460" s="170"/>
      <c r="NK460" s="170"/>
      <c r="NL460" s="170"/>
      <c r="NM460" s="170"/>
      <c r="NN460" s="170"/>
      <c r="NO460" s="170"/>
      <c r="NP460" s="170"/>
      <c r="NQ460" s="170"/>
      <c r="NR460" s="170"/>
      <c r="NS460" s="170"/>
      <c r="NT460" s="170"/>
      <c r="NU460" s="170"/>
      <c r="NV460" s="170"/>
      <c r="NW460" s="170"/>
      <c r="NX460" s="170"/>
      <c r="NY460" s="170"/>
      <c r="NZ460" s="170"/>
      <c r="OA460" s="170"/>
      <c r="OB460" s="170"/>
      <c r="OC460" s="170"/>
      <c r="OD460" s="170"/>
      <c r="OE460" s="170"/>
      <c r="OF460" s="170"/>
      <c r="OG460" s="170"/>
      <c r="OH460" s="170"/>
      <c r="OI460" s="170"/>
      <c r="OJ460" s="170"/>
      <c r="OK460" s="170"/>
      <c r="OL460" s="170"/>
      <c r="OM460" s="170"/>
      <c r="ON460" s="170"/>
      <c r="OO460" s="170"/>
      <c r="OP460" s="170"/>
      <c r="OQ460" s="170"/>
      <c r="OR460" s="170"/>
      <c r="OS460" s="170"/>
      <c r="OT460" s="170"/>
      <c r="OU460" s="170"/>
      <c r="OV460" s="170"/>
      <c r="OW460" s="170"/>
      <c r="OX460" s="170"/>
      <c r="OY460" s="170"/>
      <c r="OZ460" s="170"/>
      <c r="PA460" s="170"/>
      <c r="PB460" s="170"/>
      <c r="PC460" s="170"/>
      <c r="PD460" s="170"/>
      <c r="PE460" s="170"/>
      <c r="PF460" s="170"/>
      <c r="PG460" s="170"/>
      <c r="PH460" s="170"/>
      <c r="PI460" s="170"/>
      <c r="PJ460" s="170"/>
      <c r="PK460" s="170"/>
      <c r="PL460" s="170"/>
      <c r="PM460" s="170"/>
      <c r="PN460" s="170"/>
      <c r="PO460" s="170"/>
      <c r="PP460" s="170"/>
      <c r="PQ460" s="170"/>
      <c r="PR460" s="170"/>
      <c r="PS460" s="170"/>
      <c r="PT460" s="170"/>
      <c r="PU460" s="170"/>
      <c r="PV460" s="170"/>
      <c r="PW460" s="170"/>
      <c r="PX460" s="170"/>
      <c r="PY460" s="170"/>
      <c r="PZ460" s="170"/>
      <c r="QA460" s="170"/>
      <c r="QB460" s="170"/>
      <c r="QC460" s="170"/>
      <c r="QD460" s="170"/>
      <c r="QE460" s="170"/>
      <c r="QF460" s="170"/>
      <c r="QG460" s="170"/>
      <c r="QH460" s="170"/>
      <c r="QI460" s="170"/>
      <c r="QJ460" s="170"/>
      <c r="QK460" s="170"/>
      <c r="QL460" s="170"/>
      <c r="QM460" s="170"/>
      <c r="QN460" s="170"/>
      <c r="QO460" s="170"/>
      <c r="QP460" s="170"/>
      <c r="QQ460" s="170"/>
      <c r="QR460" s="170"/>
      <c r="QS460" s="170"/>
      <c r="QT460" s="170"/>
      <c r="QU460" s="170"/>
      <c r="QV460" s="170"/>
      <c r="QW460" s="170"/>
      <c r="QX460" s="170"/>
      <c r="QY460" s="170"/>
      <c r="QZ460" s="170"/>
      <c r="RA460" s="170"/>
      <c r="RB460" s="170"/>
      <c r="RC460" s="170"/>
      <c r="RD460" s="170"/>
      <c r="RE460" s="170"/>
      <c r="RF460" s="170"/>
      <c r="RG460" s="170"/>
      <c r="RH460" s="170"/>
      <c r="RI460" s="170"/>
      <c r="RJ460" s="170"/>
      <c r="RK460" s="170"/>
      <c r="RL460" s="170"/>
      <c r="RM460" s="170"/>
      <c r="RN460" s="170"/>
      <c r="RO460" s="170"/>
      <c r="RP460" s="170"/>
      <c r="RQ460" s="170"/>
      <c r="RR460" s="170"/>
      <c r="RS460" s="170"/>
      <c r="RT460" s="170"/>
      <c r="RU460" s="170"/>
      <c r="RV460" s="170"/>
      <c r="RW460" s="170"/>
      <c r="RX460" s="170"/>
      <c r="RY460" s="170"/>
      <c r="RZ460" s="170"/>
      <c r="SA460" s="170"/>
      <c r="SB460" s="170"/>
      <c r="SC460" s="170"/>
      <c r="SD460" s="170"/>
      <c r="SE460" s="170"/>
      <c r="SF460" s="170"/>
      <c r="SG460" s="170"/>
      <c r="SH460" s="170"/>
      <c r="SI460" s="170"/>
      <c r="SJ460" s="170"/>
      <c r="SK460" s="170"/>
      <c r="SL460" s="170"/>
      <c r="SM460" s="170"/>
      <c r="SN460" s="170"/>
      <c r="SO460" s="170"/>
      <c r="SP460" s="170"/>
      <c r="SQ460" s="170"/>
      <c r="SR460" s="170"/>
      <c r="SS460" s="170"/>
      <c r="ST460" s="170"/>
      <c r="SU460" s="170"/>
      <c r="SV460" s="170"/>
      <c r="SW460" s="170"/>
      <c r="SX460" s="170"/>
      <c r="SY460" s="170"/>
      <c r="SZ460" s="170"/>
      <c r="TA460" s="170"/>
      <c r="TB460" s="170"/>
      <c r="TC460" s="170"/>
      <c r="TD460" s="170"/>
      <c r="TE460" s="170"/>
      <c r="TF460" s="170"/>
      <c r="TG460" s="170"/>
      <c r="TH460" s="170"/>
      <c r="TI460" s="170"/>
      <c r="TJ460" s="170"/>
      <c r="TK460" s="170"/>
      <c r="TL460" s="170"/>
      <c r="TM460" s="170"/>
      <c r="TN460" s="170"/>
      <c r="TO460" s="170"/>
      <c r="TP460" s="170"/>
      <c r="TQ460" s="170"/>
      <c r="TR460" s="170"/>
      <c r="TS460" s="170"/>
      <c r="TT460" s="170"/>
      <c r="TU460" s="170"/>
      <c r="TV460" s="170"/>
      <c r="TW460" s="170"/>
      <c r="TX460" s="170"/>
      <c r="TY460" s="170"/>
      <c r="TZ460" s="170"/>
      <c r="UA460" s="170"/>
      <c r="UB460" s="170"/>
      <c r="UC460" s="170"/>
      <c r="UD460" s="170"/>
      <c r="UE460" s="170"/>
      <c r="UF460" s="170"/>
      <c r="UG460" s="170"/>
      <c r="UH460" s="170"/>
      <c r="UI460" s="170"/>
      <c r="UJ460" s="170"/>
      <c r="UK460" s="170"/>
      <c r="UL460" s="170"/>
      <c r="UM460" s="170"/>
      <c r="UN460" s="170"/>
      <c r="UO460" s="170"/>
      <c r="UP460" s="170"/>
      <c r="UQ460" s="170"/>
      <c r="UR460" s="170"/>
      <c r="US460" s="170"/>
      <c r="UT460" s="170"/>
      <c r="UU460" s="170"/>
      <c r="UV460" s="170"/>
      <c r="UW460" s="170"/>
      <c r="UX460" s="170"/>
      <c r="UY460" s="170"/>
      <c r="UZ460" s="170"/>
      <c r="VA460" s="170"/>
      <c r="VB460" s="170"/>
      <c r="VC460" s="170"/>
      <c r="VD460" s="170"/>
      <c r="VE460" s="170"/>
      <c r="VF460" s="170"/>
      <c r="VG460" s="170"/>
      <c r="VH460" s="170"/>
      <c r="VI460" s="170"/>
      <c r="VJ460" s="170"/>
      <c r="VK460" s="170"/>
      <c r="VL460" s="170"/>
      <c r="VM460" s="170"/>
      <c r="VN460" s="170"/>
      <c r="VO460" s="170"/>
      <c r="VP460" s="170"/>
      <c r="VQ460" s="170"/>
      <c r="VR460" s="170"/>
      <c r="VS460" s="170"/>
      <c r="VT460" s="170"/>
      <c r="VU460" s="170"/>
      <c r="VV460" s="170"/>
      <c r="VW460" s="170"/>
      <c r="VX460" s="170"/>
      <c r="VY460" s="170"/>
      <c r="VZ460" s="170"/>
      <c r="WA460" s="170"/>
      <c r="WB460" s="170"/>
      <c r="WC460" s="170"/>
      <c r="WD460" s="170"/>
      <c r="WE460" s="170"/>
      <c r="WF460" s="170"/>
      <c r="WG460" s="170"/>
      <c r="WH460" s="170"/>
      <c r="WI460" s="170"/>
      <c r="WJ460" s="170"/>
      <c r="WK460" s="170"/>
      <c r="WL460" s="170"/>
      <c r="WM460" s="170"/>
      <c r="WN460" s="170"/>
      <c r="WO460" s="170"/>
      <c r="WP460" s="170"/>
      <c r="WQ460" s="170"/>
      <c r="WR460" s="170"/>
      <c r="WS460" s="170"/>
      <c r="WT460" s="170"/>
      <c r="WU460" s="170"/>
      <c r="WV460" s="170"/>
      <c r="WW460" s="170"/>
      <c r="WX460" s="170"/>
      <c r="WY460" s="170"/>
      <c r="WZ460" s="170"/>
      <c r="XA460" s="170"/>
      <c r="XB460" s="170"/>
      <c r="XC460" s="170"/>
      <c r="XD460" s="170"/>
      <c r="XE460" s="170"/>
      <c r="XF460" s="170"/>
      <c r="XG460" s="170"/>
      <c r="XH460" s="170"/>
      <c r="XI460" s="170"/>
      <c r="XJ460" s="170"/>
      <c r="XK460" s="170"/>
      <c r="XL460" s="170"/>
      <c r="XM460" s="170"/>
      <c r="XN460" s="170"/>
      <c r="XO460" s="170"/>
      <c r="XP460" s="170"/>
      <c r="XQ460" s="170"/>
      <c r="XR460" s="170"/>
      <c r="XS460" s="170"/>
      <c r="XT460" s="170"/>
      <c r="XU460" s="170"/>
      <c r="XV460" s="170"/>
      <c r="XW460" s="170"/>
      <c r="XX460" s="170"/>
      <c r="XY460" s="170"/>
      <c r="XZ460" s="170"/>
      <c r="YA460" s="170"/>
      <c r="YB460" s="170"/>
      <c r="YC460" s="170"/>
      <c r="YD460" s="170"/>
      <c r="YE460" s="170"/>
      <c r="YF460" s="170"/>
      <c r="YG460" s="170"/>
      <c r="YH460" s="170"/>
      <c r="YI460" s="170"/>
      <c r="YJ460" s="170"/>
      <c r="YK460" s="170"/>
      <c r="YL460" s="170"/>
      <c r="YM460" s="170"/>
      <c r="YN460" s="170"/>
      <c r="YO460" s="170"/>
      <c r="YP460" s="170"/>
      <c r="YQ460" s="170"/>
      <c r="YR460" s="170"/>
      <c r="YS460" s="170"/>
      <c r="YT460" s="170"/>
      <c r="YU460" s="170"/>
      <c r="YV460" s="170"/>
      <c r="YW460" s="170"/>
      <c r="YX460" s="170"/>
      <c r="YY460" s="170"/>
      <c r="YZ460" s="170"/>
      <c r="ZA460" s="170"/>
      <c r="ZB460" s="170"/>
      <c r="ZC460" s="170"/>
      <c r="ZD460" s="170"/>
      <c r="ZE460" s="170"/>
      <c r="ZF460" s="170"/>
      <c r="ZG460" s="170"/>
      <c r="ZH460" s="170"/>
      <c r="ZI460" s="170"/>
      <c r="ZJ460" s="170"/>
      <c r="ZK460" s="170"/>
      <c r="ZL460" s="170"/>
      <c r="ZM460" s="170"/>
      <c r="ZN460" s="170"/>
      <c r="ZO460" s="170"/>
      <c r="ZP460" s="170"/>
      <c r="ZQ460" s="170"/>
      <c r="ZR460" s="170"/>
      <c r="ZS460" s="170"/>
      <c r="ZT460" s="170"/>
      <c r="ZU460" s="170"/>
      <c r="ZV460" s="170"/>
      <c r="ZW460" s="170"/>
      <c r="ZX460" s="170"/>
      <c r="ZY460" s="170"/>
      <c r="ZZ460" s="170"/>
      <c r="AAA460" s="170"/>
      <c r="AAB460" s="170"/>
      <c r="AAC460" s="170"/>
      <c r="AAD460" s="170"/>
      <c r="AAE460" s="170"/>
      <c r="AAF460" s="170"/>
      <c r="AAG460" s="170"/>
      <c r="AAH460" s="170"/>
      <c r="AAI460" s="170"/>
      <c r="AAJ460" s="170"/>
      <c r="AAK460" s="170"/>
      <c r="AAL460" s="170"/>
      <c r="AAM460" s="170"/>
      <c r="AAN460" s="170"/>
      <c r="AAO460" s="170"/>
      <c r="AAP460" s="170"/>
      <c r="AAQ460" s="170"/>
      <c r="AAR460" s="170"/>
      <c r="AAS460" s="170"/>
      <c r="AAT460" s="170"/>
      <c r="AAU460" s="170"/>
      <c r="AAV460" s="170"/>
      <c r="AAW460" s="170"/>
      <c r="AAX460" s="170"/>
      <c r="AAY460" s="170"/>
      <c r="AAZ460" s="170"/>
      <c r="ABA460" s="170"/>
      <c r="ABB460" s="170"/>
      <c r="ABC460" s="170"/>
      <c r="ABD460" s="170"/>
      <c r="ABE460" s="170"/>
      <c r="ABF460" s="170"/>
      <c r="ABG460" s="170"/>
      <c r="ABH460" s="170"/>
      <c r="ABI460" s="170"/>
      <c r="ABJ460" s="170"/>
      <c r="ABK460" s="170"/>
      <c r="ABL460" s="170"/>
      <c r="ABM460" s="170"/>
      <c r="ABN460" s="170"/>
      <c r="ABO460" s="170"/>
      <c r="ABP460" s="170"/>
      <c r="ABQ460" s="170"/>
      <c r="ABR460" s="170"/>
      <c r="ABS460" s="170"/>
      <c r="ABT460" s="170"/>
      <c r="ABU460" s="170"/>
      <c r="ABV460" s="170"/>
      <c r="ABW460" s="170"/>
      <c r="ABX460" s="170"/>
      <c r="ABY460" s="170"/>
      <c r="ABZ460" s="170"/>
      <c r="ACA460" s="170"/>
      <c r="ACB460" s="170"/>
      <c r="ACC460" s="170"/>
      <c r="ACD460" s="170"/>
      <c r="ACE460" s="170"/>
      <c r="ACF460" s="170"/>
      <c r="ACG460" s="170"/>
      <c r="ACH460" s="170"/>
      <c r="ACI460" s="170"/>
      <c r="ACJ460" s="170"/>
      <c r="ACK460" s="170"/>
      <c r="ACL460" s="170"/>
      <c r="ACM460" s="170"/>
      <c r="ACN460" s="170"/>
      <c r="ACO460" s="170"/>
      <c r="ACP460" s="170"/>
      <c r="ACQ460" s="170"/>
      <c r="ACR460" s="170"/>
      <c r="ACS460" s="170"/>
      <c r="ACT460" s="170"/>
      <c r="ACU460" s="170"/>
      <c r="ACV460" s="170"/>
      <c r="ACW460" s="170"/>
      <c r="ACX460" s="170"/>
      <c r="ACY460" s="170"/>
      <c r="ACZ460" s="170"/>
      <c r="ADA460" s="170"/>
      <c r="ADB460" s="170"/>
      <c r="ADC460" s="170"/>
      <c r="ADD460" s="170"/>
      <c r="ADE460" s="170"/>
      <c r="ADF460" s="170"/>
      <c r="ADG460" s="170"/>
      <c r="ADH460" s="170"/>
      <c r="ADI460" s="170"/>
      <c r="ADJ460" s="170"/>
      <c r="ADK460" s="170"/>
      <c r="ADL460" s="170"/>
      <c r="ADM460" s="170"/>
      <c r="ADN460" s="170"/>
      <c r="ADO460" s="170"/>
      <c r="ADP460" s="170"/>
      <c r="ADQ460" s="170"/>
      <c r="ADR460" s="170"/>
      <c r="ADS460" s="170"/>
      <c r="ADT460" s="170"/>
      <c r="ADU460" s="170"/>
      <c r="ADV460" s="170"/>
      <c r="ADW460" s="170"/>
      <c r="ADX460" s="170"/>
      <c r="ADY460" s="170"/>
      <c r="ADZ460" s="170"/>
      <c r="AEA460" s="170"/>
      <c r="AEB460" s="170"/>
      <c r="AEC460" s="170"/>
      <c r="AED460" s="170"/>
      <c r="AEE460" s="170"/>
      <c r="AEF460" s="170"/>
      <c r="AEG460" s="170"/>
      <c r="AEH460" s="170"/>
      <c r="AEI460" s="170"/>
      <c r="AEJ460" s="170"/>
      <c r="AEK460" s="170"/>
      <c r="AEL460" s="170"/>
      <c r="AEM460" s="170"/>
      <c r="AEN460" s="170"/>
      <c r="AEO460" s="170"/>
      <c r="AEP460" s="170"/>
      <c r="AEQ460" s="170"/>
      <c r="AER460" s="170"/>
      <c r="AES460" s="170"/>
      <c r="AET460" s="170"/>
      <c r="AEU460" s="170"/>
      <c r="AEV460" s="170"/>
      <c r="AEW460" s="170"/>
      <c r="AEX460" s="170"/>
      <c r="AEY460" s="170"/>
      <c r="AEZ460" s="170"/>
      <c r="AFA460" s="170"/>
      <c r="AFB460" s="170"/>
      <c r="AFC460" s="170"/>
      <c r="AFD460" s="170"/>
      <c r="AFE460" s="170"/>
      <c r="AFF460" s="170"/>
      <c r="AFG460" s="170"/>
      <c r="AFH460" s="170"/>
      <c r="AFI460" s="170"/>
      <c r="AFJ460" s="170"/>
      <c r="AFK460" s="170"/>
      <c r="AFL460" s="170"/>
      <c r="AFM460" s="170"/>
      <c r="AFN460" s="170"/>
      <c r="AFO460" s="170"/>
      <c r="AFP460" s="170"/>
      <c r="AFQ460" s="170"/>
      <c r="AFR460" s="170"/>
      <c r="AFS460" s="170"/>
      <c r="AFT460" s="170"/>
      <c r="AFU460" s="170"/>
      <c r="AFV460" s="170"/>
      <c r="AFW460" s="170"/>
      <c r="AFX460" s="170"/>
      <c r="AFY460" s="170"/>
      <c r="AFZ460" s="170"/>
      <c r="AGA460" s="170"/>
      <c r="AGB460" s="170"/>
      <c r="AGC460" s="170"/>
      <c r="AGD460" s="170"/>
      <c r="AGE460" s="170"/>
      <c r="AGF460" s="170"/>
      <c r="AGG460" s="170"/>
      <c r="AGH460" s="170"/>
      <c r="AGI460" s="170"/>
      <c r="AGJ460" s="170"/>
      <c r="AGK460" s="170"/>
      <c r="AGL460" s="170"/>
      <c r="AGM460" s="170"/>
      <c r="AGN460" s="170"/>
      <c r="AGO460" s="170"/>
      <c r="AGP460" s="170"/>
      <c r="AGQ460" s="170"/>
      <c r="AGR460" s="170"/>
      <c r="AGS460" s="170"/>
      <c r="AGT460" s="170"/>
      <c r="AGU460" s="170"/>
      <c r="AGV460" s="170"/>
      <c r="AGW460" s="170"/>
      <c r="AGX460" s="170"/>
      <c r="AGY460" s="170"/>
      <c r="AGZ460" s="170"/>
      <c r="AHA460" s="170"/>
      <c r="AHB460" s="170"/>
      <c r="AHC460" s="170"/>
      <c r="AHD460" s="170"/>
      <c r="AHE460" s="170"/>
      <c r="AHF460" s="170"/>
      <c r="AHG460" s="170"/>
      <c r="AHH460" s="170"/>
      <c r="AHI460" s="170"/>
      <c r="AHJ460" s="170"/>
      <c r="AHK460" s="170"/>
      <c r="AHL460" s="170"/>
      <c r="AHM460" s="170"/>
      <c r="AHN460" s="170"/>
      <c r="AHO460" s="170"/>
      <c r="AHP460" s="170"/>
      <c r="AHQ460" s="170"/>
      <c r="AHR460" s="170"/>
      <c r="AHS460" s="170"/>
      <c r="AHT460" s="170"/>
      <c r="AHU460" s="170"/>
      <c r="AHV460" s="170"/>
      <c r="AHW460" s="170"/>
      <c r="AHX460" s="170"/>
      <c r="AHY460" s="170"/>
      <c r="AHZ460" s="170"/>
      <c r="AIA460" s="170"/>
      <c r="AIB460" s="170"/>
      <c r="AIC460" s="170"/>
      <c r="AID460" s="170"/>
      <c r="AIE460" s="170"/>
      <c r="AIF460" s="170"/>
      <c r="AIG460" s="170"/>
      <c r="AIH460" s="170"/>
      <c r="AII460" s="170"/>
      <c r="AIJ460" s="170"/>
      <c r="AIK460" s="170"/>
      <c r="AIL460" s="170"/>
      <c r="AIM460" s="170"/>
      <c r="AIN460" s="170"/>
      <c r="AIO460" s="170"/>
      <c r="AIP460" s="170"/>
      <c r="AIQ460" s="170"/>
      <c r="AIR460" s="170"/>
      <c r="AIS460" s="170"/>
      <c r="AIT460" s="170"/>
      <c r="AIU460" s="170"/>
      <c r="AIV460" s="170"/>
      <c r="AIW460" s="170"/>
      <c r="AIX460" s="170"/>
      <c r="AIY460" s="170"/>
      <c r="AIZ460" s="170"/>
      <c r="AJA460" s="170"/>
      <c r="AJB460" s="170"/>
      <c r="AJC460" s="170"/>
      <c r="AJD460" s="170"/>
      <c r="AJE460" s="170"/>
      <c r="AJF460" s="170"/>
      <c r="AJG460" s="170"/>
      <c r="AJH460" s="170"/>
      <c r="AJI460" s="170"/>
      <c r="AJJ460" s="170"/>
      <c r="AJK460" s="170"/>
      <c r="AJL460" s="170"/>
      <c r="AJM460" s="170"/>
      <c r="AJN460" s="170"/>
      <c r="AJO460" s="170"/>
      <c r="AJP460" s="170"/>
      <c r="AJQ460" s="170"/>
      <c r="AJR460" s="170"/>
      <c r="AJS460" s="170"/>
      <c r="AJT460" s="170"/>
      <c r="AJU460" s="170"/>
      <c r="AJV460" s="170"/>
      <c r="AJW460" s="170"/>
      <c r="AJX460" s="170"/>
      <c r="AJY460" s="170"/>
      <c r="AJZ460" s="170"/>
      <c r="AKA460" s="170"/>
      <c r="AKB460" s="170"/>
      <c r="AKC460" s="170"/>
      <c r="AKD460" s="170"/>
      <c r="AKE460" s="170"/>
      <c r="AKF460" s="170"/>
      <c r="AKG460" s="170"/>
      <c r="AKH460" s="170"/>
      <c r="AKI460" s="170"/>
      <c r="AKJ460" s="170"/>
      <c r="AKK460" s="170"/>
      <c r="AKL460" s="170"/>
      <c r="AKM460" s="170"/>
      <c r="AKN460" s="170"/>
      <c r="AKO460" s="170"/>
      <c r="AKP460" s="170"/>
      <c r="AKQ460" s="170"/>
      <c r="AKR460" s="170"/>
      <c r="AKS460" s="170"/>
      <c r="AKT460" s="170"/>
      <c r="AKU460" s="170"/>
      <c r="AKV460" s="170"/>
      <c r="AKW460" s="170"/>
      <c r="AKX460" s="170"/>
      <c r="AKY460" s="170"/>
      <c r="AKZ460" s="170"/>
      <c r="ALA460" s="170"/>
      <c r="ALB460" s="170"/>
      <c r="ALC460" s="170"/>
      <c r="ALD460" s="170"/>
      <c r="ALE460" s="170"/>
      <c r="ALF460" s="170"/>
      <c r="ALG460" s="170"/>
      <c r="ALH460" s="170"/>
      <c r="ALI460" s="170"/>
      <c r="ALJ460" s="170"/>
      <c r="ALK460" s="170"/>
      <c r="ALL460" s="170"/>
      <c r="ALM460" s="170"/>
      <c r="ALN460" s="170"/>
      <c r="ALO460" s="170"/>
      <c r="ALP460" s="170"/>
      <c r="ALQ460" s="170"/>
      <c r="ALR460" s="170"/>
      <c r="ALS460" s="170"/>
      <c r="ALT460" s="170"/>
      <c r="ALU460" s="170"/>
      <c r="ALV460" s="170"/>
      <c r="ALW460" s="170"/>
      <c r="ALX460" s="170"/>
      <c r="ALY460" s="170"/>
      <c r="ALZ460" s="170"/>
      <c r="AMA460" s="170"/>
      <c r="AMB460" s="170"/>
      <c r="AMC460" s="170"/>
      <c r="AMD460" s="170"/>
      <c r="AME460" s="170"/>
      <c r="AMF460" s="170"/>
      <c r="AMG460" s="170"/>
      <c r="AMH460" s="170"/>
      <c r="AMI460" s="170"/>
      <c r="AMJ460" s="170"/>
      <c r="AMK460" s="170"/>
      <c r="AML460" s="170"/>
      <c r="AMM460" s="170"/>
      <c r="AMN460" s="170"/>
      <c r="AMO460" s="170"/>
      <c r="AMP460" s="170"/>
      <c r="AMQ460" s="170"/>
      <c r="AMR460" s="170"/>
      <c r="AMS460" s="170"/>
      <c r="AMT460" s="170"/>
      <c r="AMU460" s="170"/>
      <c r="AMV460" s="170"/>
      <c r="AMW460" s="170"/>
      <c r="AMX460" s="170"/>
      <c r="AMY460" s="170"/>
      <c r="AMZ460" s="170"/>
      <c r="ANA460" s="170"/>
      <c r="ANB460" s="170"/>
      <c r="ANC460" s="170"/>
      <c r="AND460" s="170"/>
      <c r="ANE460" s="170"/>
      <c r="ANF460" s="170"/>
      <c r="ANG460" s="170"/>
      <c r="ANH460" s="170"/>
      <c r="ANI460" s="170"/>
      <c r="ANJ460" s="170"/>
      <c r="ANK460" s="170"/>
      <c r="ANL460" s="170"/>
      <c r="ANM460" s="170"/>
      <c r="ANN460" s="170"/>
      <c r="ANO460" s="170"/>
      <c r="ANP460" s="170"/>
      <c r="ANQ460" s="170"/>
      <c r="ANR460" s="170"/>
      <c r="ANS460" s="170"/>
      <c r="ANT460" s="170"/>
      <c r="ANU460" s="170"/>
      <c r="ANV460" s="170"/>
      <c r="ANW460" s="170"/>
      <c r="ANX460" s="170"/>
      <c r="ANY460" s="170"/>
      <c r="ANZ460" s="170"/>
      <c r="AOA460" s="170"/>
      <c r="AOB460" s="170"/>
      <c r="AOC460" s="170"/>
      <c r="AOD460" s="170"/>
      <c r="AOE460" s="170"/>
      <c r="AOF460" s="170"/>
      <c r="AOG460" s="170"/>
      <c r="AOH460" s="170"/>
      <c r="AOI460" s="170"/>
      <c r="AOJ460" s="170"/>
      <c r="AOK460" s="170"/>
      <c r="AOL460" s="170"/>
      <c r="AOM460" s="170"/>
      <c r="AON460" s="170"/>
      <c r="AOO460" s="170"/>
      <c r="AOP460" s="170"/>
      <c r="AOQ460" s="170"/>
      <c r="AOR460" s="170"/>
      <c r="AOS460" s="170"/>
      <c r="AOT460" s="170"/>
      <c r="AOU460" s="170"/>
      <c r="AOV460" s="170"/>
      <c r="AOW460" s="170"/>
      <c r="AOX460" s="170"/>
      <c r="AOY460" s="170"/>
      <c r="AOZ460" s="170"/>
      <c r="APA460" s="170"/>
      <c r="APB460" s="170"/>
      <c r="APC460" s="170"/>
      <c r="APD460" s="170"/>
      <c r="APE460" s="170"/>
      <c r="APF460" s="170"/>
      <c r="APG460" s="170"/>
      <c r="APH460" s="170"/>
      <c r="API460" s="170"/>
      <c r="APJ460" s="170"/>
      <c r="APK460" s="170"/>
      <c r="APL460" s="170"/>
      <c r="APM460" s="170"/>
      <c r="APN460" s="170"/>
      <c r="APO460" s="170"/>
      <c r="APP460" s="170"/>
      <c r="APQ460" s="170"/>
      <c r="APR460" s="170"/>
      <c r="APS460" s="170"/>
      <c r="APT460" s="170"/>
      <c r="APU460" s="170"/>
      <c r="APV460" s="170"/>
      <c r="APW460" s="170"/>
      <c r="APX460" s="170"/>
      <c r="APY460" s="170"/>
      <c r="APZ460" s="170"/>
      <c r="AQA460" s="170"/>
      <c r="AQB460" s="170"/>
      <c r="AQC460" s="170"/>
      <c r="AQD460" s="170"/>
      <c r="AQE460" s="170"/>
      <c r="AQF460" s="170"/>
      <c r="AQG460" s="170"/>
      <c r="AQH460" s="170"/>
      <c r="AQI460" s="170"/>
      <c r="AQJ460" s="170"/>
      <c r="AQK460" s="170"/>
      <c r="AQL460" s="170"/>
      <c r="AQM460" s="170"/>
      <c r="AQN460" s="170"/>
      <c r="AQO460" s="170"/>
      <c r="AQP460" s="170"/>
      <c r="AQQ460" s="170"/>
      <c r="AQR460" s="170"/>
      <c r="AQS460" s="170"/>
      <c r="AQT460" s="170"/>
      <c r="AQU460" s="170"/>
      <c r="AQV460" s="170"/>
      <c r="AQW460" s="170"/>
      <c r="AQX460" s="170"/>
      <c r="AQY460" s="170"/>
      <c r="AQZ460" s="170"/>
      <c r="ARA460" s="170"/>
      <c r="ARB460" s="170"/>
      <c r="ARC460" s="170"/>
      <c r="ARD460" s="170"/>
      <c r="ARE460" s="170"/>
      <c r="ARF460" s="170"/>
      <c r="ARG460" s="170"/>
      <c r="ARH460" s="170"/>
      <c r="ARI460" s="170"/>
      <c r="ARJ460" s="170"/>
      <c r="ARK460" s="170"/>
      <c r="ARL460" s="170"/>
      <c r="ARM460" s="170"/>
      <c r="ARN460" s="170"/>
      <c r="ARO460" s="170"/>
      <c r="ARP460" s="170"/>
      <c r="ARQ460" s="170"/>
      <c r="ARR460" s="170"/>
      <c r="ARS460" s="170"/>
      <c r="ART460" s="170"/>
      <c r="ARU460" s="170"/>
      <c r="ARV460" s="170"/>
      <c r="ARW460" s="170"/>
      <c r="ARX460" s="170"/>
      <c r="ARY460" s="170"/>
      <c r="ARZ460" s="170"/>
      <c r="ASA460" s="170"/>
      <c r="ASB460" s="170"/>
      <c r="ASC460" s="170"/>
      <c r="ASD460" s="170"/>
      <c r="ASE460" s="170"/>
      <c r="ASF460" s="170"/>
      <c r="ASG460" s="170"/>
      <c r="ASH460" s="170"/>
      <c r="ASI460" s="170"/>
      <c r="ASJ460" s="170"/>
      <c r="ASK460" s="170"/>
      <c r="ASL460" s="170"/>
      <c r="ASM460" s="170"/>
      <c r="ASN460" s="170"/>
      <c r="ASO460" s="170"/>
      <c r="ASP460" s="170"/>
      <c r="ASQ460" s="170"/>
      <c r="ASR460" s="170"/>
      <c r="ASS460" s="170"/>
      <c r="AST460" s="170"/>
      <c r="ASU460" s="170"/>
      <c r="ASV460" s="170"/>
      <c r="ASW460" s="170"/>
      <c r="ASX460" s="170"/>
      <c r="ASY460" s="170"/>
      <c r="ASZ460" s="170"/>
      <c r="ATA460" s="170"/>
      <c r="ATB460" s="170"/>
      <c r="ATC460" s="170"/>
      <c r="ATD460" s="170"/>
      <c r="ATE460" s="170"/>
      <c r="ATF460" s="170"/>
      <c r="ATG460" s="170"/>
      <c r="ATH460" s="170"/>
      <c r="ATI460" s="170"/>
      <c r="ATJ460" s="170"/>
      <c r="ATK460" s="170"/>
      <c r="ATL460" s="170"/>
      <c r="ATM460" s="170"/>
      <c r="ATN460" s="170"/>
      <c r="ATO460" s="170"/>
      <c r="ATP460" s="170"/>
      <c r="ATQ460" s="170"/>
      <c r="ATR460" s="170"/>
      <c r="ATS460" s="170"/>
      <c r="ATT460" s="170"/>
      <c r="ATU460" s="170"/>
      <c r="ATV460" s="170"/>
      <c r="ATW460" s="170"/>
      <c r="ATX460" s="170"/>
      <c r="ATY460" s="170"/>
      <c r="ATZ460" s="170"/>
      <c r="AUA460" s="170"/>
      <c r="AUB460" s="170"/>
      <c r="AUC460" s="170"/>
      <c r="AUD460" s="170"/>
      <c r="AUE460" s="170"/>
      <c r="AUF460" s="170"/>
      <c r="AUG460" s="170"/>
      <c r="AUH460" s="170"/>
      <c r="AUI460" s="170"/>
      <c r="AUJ460" s="170"/>
      <c r="AUK460" s="170"/>
      <c r="AUL460" s="170"/>
      <c r="AUM460" s="170"/>
      <c r="AUN460" s="170"/>
      <c r="AUO460" s="170"/>
      <c r="AUP460" s="170"/>
      <c r="AUQ460" s="170"/>
      <c r="AUR460" s="170"/>
      <c r="AUS460" s="170"/>
      <c r="AUT460" s="170"/>
      <c r="AUU460" s="170"/>
      <c r="AUV460" s="170"/>
      <c r="AUW460" s="170"/>
      <c r="AUX460" s="170"/>
      <c r="AUY460" s="170"/>
      <c r="AUZ460" s="170"/>
      <c r="AVA460" s="170"/>
      <c r="AVB460" s="170"/>
      <c r="AVC460" s="170"/>
      <c r="AVD460" s="170"/>
      <c r="AVE460" s="170"/>
      <c r="AVF460" s="170"/>
      <c r="AVG460" s="170"/>
      <c r="AVH460" s="170"/>
      <c r="AVI460" s="170"/>
      <c r="AVJ460" s="170"/>
      <c r="AVK460" s="170"/>
      <c r="AVL460" s="170"/>
      <c r="AVM460" s="170"/>
      <c r="AVN460" s="170"/>
      <c r="AVO460" s="170"/>
      <c r="AVP460" s="170"/>
      <c r="AVQ460" s="170"/>
      <c r="AVR460" s="170"/>
      <c r="AVS460" s="170"/>
      <c r="AVT460" s="170"/>
      <c r="AVU460" s="170"/>
      <c r="AVV460" s="170"/>
      <c r="AVW460" s="170"/>
      <c r="AVX460" s="170"/>
      <c r="AVY460" s="170"/>
      <c r="AVZ460" s="170"/>
      <c r="AWA460" s="170"/>
      <c r="AWB460" s="170"/>
      <c r="AWC460" s="170"/>
      <c r="AWD460" s="170"/>
      <c r="AWE460" s="170"/>
      <c r="AWF460" s="170"/>
      <c r="AWG460" s="170"/>
      <c r="AWH460" s="170"/>
      <c r="AWI460" s="170"/>
      <c r="AWJ460" s="170"/>
      <c r="AWK460" s="170"/>
      <c r="AWL460" s="170"/>
      <c r="AWM460" s="170"/>
      <c r="AWN460" s="170"/>
      <c r="AWO460" s="170"/>
      <c r="AWP460" s="170"/>
      <c r="AWQ460" s="170"/>
      <c r="AWR460" s="170"/>
      <c r="AWS460" s="170"/>
      <c r="AWT460" s="170"/>
      <c r="AWU460" s="170"/>
      <c r="AWV460" s="170"/>
      <c r="AWW460" s="170"/>
      <c r="AWX460" s="170"/>
      <c r="AWY460" s="170"/>
      <c r="AWZ460" s="170"/>
      <c r="AXA460" s="170"/>
      <c r="AXB460" s="170"/>
      <c r="AXC460" s="170"/>
      <c r="AXD460" s="170"/>
      <c r="AXE460" s="170"/>
      <c r="AXF460" s="170"/>
      <c r="AXG460" s="170"/>
      <c r="AXH460" s="170"/>
      <c r="AXI460" s="170"/>
      <c r="AXJ460" s="170"/>
      <c r="AXK460" s="170"/>
      <c r="AXL460" s="170"/>
      <c r="AXM460" s="170"/>
      <c r="AXN460" s="170"/>
      <c r="AXO460" s="170"/>
      <c r="AXP460" s="170"/>
      <c r="AXQ460" s="170"/>
      <c r="AXR460" s="170"/>
      <c r="AXS460" s="170"/>
      <c r="AXT460" s="170"/>
      <c r="AXU460" s="170"/>
      <c r="AXV460" s="170"/>
      <c r="AXW460" s="170"/>
      <c r="AXX460" s="170"/>
      <c r="AXY460" s="170"/>
      <c r="AXZ460" s="170"/>
      <c r="AYA460" s="170"/>
      <c r="AYB460" s="170"/>
      <c r="AYC460" s="170"/>
      <c r="AYD460" s="170"/>
      <c r="AYE460" s="170"/>
      <c r="AYF460" s="170"/>
      <c r="AYG460" s="170"/>
      <c r="AYH460" s="170"/>
      <c r="AYI460" s="170"/>
      <c r="AYJ460" s="170"/>
      <c r="AYK460" s="170"/>
      <c r="AYL460" s="170"/>
      <c r="AYM460" s="170"/>
      <c r="AYN460" s="170"/>
      <c r="AYO460" s="170"/>
      <c r="AYP460" s="170"/>
      <c r="AYQ460" s="170"/>
      <c r="AYR460" s="170"/>
      <c r="AYS460" s="170"/>
      <c r="AYT460" s="170"/>
      <c r="AYU460" s="170"/>
      <c r="AYV460" s="170"/>
      <c r="AYW460" s="170"/>
      <c r="AYX460" s="170"/>
      <c r="AYY460" s="170"/>
      <c r="AYZ460" s="170"/>
      <c r="AZA460" s="170"/>
      <c r="AZB460" s="170"/>
      <c r="AZC460" s="170"/>
      <c r="AZD460" s="170"/>
      <c r="AZE460" s="170"/>
      <c r="AZF460" s="170"/>
      <c r="AZG460" s="170"/>
      <c r="AZH460" s="170"/>
      <c r="AZI460" s="170"/>
      <c r="AZJ460" s="170"/>
      <c r="AZK460" s="170"/>
      <c r="AZL460" s="170"/>
      <c r="AZM460" s="170"/>
      <c r="AZN460" s="170"/>
      <c r="AZO460" s="170"/>
      <c r="AZP460" s="170"/>
      <c r="AZQ460" s="170"/>
      <c r="AZR460" s="170"/>
      <c r="AZS460" s="170"/>
      <c r="AZT460" s="170"/>
      <c r="AZU460" s="170"/>
      <c r="AZV460" s="170"/>
      <c r="AZW460" s="170"/>
      <c r="AZX460" s="170"/>
      <c r="AZY460" s="170"/>
      <c r="AZZ460" s="170"/>
      <c r="BAA460" s="170"/>
      <c r="BAB460" s="170"/>
      <c r="BAC460" s="170"/>
      <c r="BAD460" s="170"/>
      <c r="BAE460" s="170"/>
      <c r="BAF460" s="170"/>
      <c r="BAG460" s="170"/>
      <c r="BAH460" s="170"/>
      <c r="BAI460" s="170"/>
      <c r="BAJ460" s="170"/>
      <c r="BAK460" s="170"/>
      <c r="BAL460" s="170"/>
      <c r="BAM460" s="170"/>
      <c r="BAN460" s="170"/>
      <c r="BAO460" s="170"/>
      <c r="BAP460" s="170"/>
      <c r="BAQ460" s="170"/>
      <c r="BAR460" s="170"/>
      <c r="BAS460" s="170"/>
      <c r="BAT460" s="170"/>
      <c r="BAU460" s="170"/>
      <c r="BAV460" s="170"/>
      <c r="BAW460" s="170"/>
      <c r="BAX460" s="170"/>
      <c r="BAY460" s="170"/>
      <c r="BAZ460" s="170"/>
      <c r="BBA460" s="170"/>
      <c r="BBB460" s="170"/>
      <c r="BBC460" s="170"/>
      <c r="BBD460" s="170"/>
      <c r="BBE460" s="170"/>
      <c r="BBF460" s="170"/>
      <c r="BBG460" s="170"/>
      <c r="BBH460" s="170"/>
      <c r="BBI460" s="170"/>
      <c r="BBJ460" s="170"/>
      <c r="BBK460" s="170"/>
      <c r="BBL460" s="170"/>
      <c r="BBM460" s="170"/>
      <c r="BBN460" s="170"/>
      <c r="BBO460" s="170"/>
      <c r="BBP460" s="170"/>
      <c r="BBQ460" s="170"/>
      <c r="BBR460" s="170"/>
      <c r="BBS460" s="170"/>
      <c r="BBT460" s="170"/>
      <c r="BBU460" s="170"/>
      <c r="BBV460" s="170"/>
      <c r="BBW460" s="170"/>
      <c r="BBX460" s="170"/>
      <c r="BBY460" s="170"/>
      <c r="BBZ460" s="170"/>
      <c r="BCA460" s="170"/>
      <c r="BCB460" s="170"/>
      <c r="BCC460" s="170"/>
      <c r="BCD460" s="170"/>
      <c r="BCE460" s="170"/>
      <c r="BCF460" s="170"/>
      <c r="BCG460" s="170"/>
      <c r="BCH460" s="170"/>
      <c r="BCI460" s="170"/>
      <c r="BCJ460" s="170"/>
      <c r="BCK460" s="170"/>
      <c r="BCL460" s="170"/>
      <c r="BCM460" s="170"/>
      <c r="BCN460" s="170"/>
      <c r="BCO460" s="170"/>
      <c r="BCP460" s="170"/>
      <c r="BCQ460" s="170"/>
      <c r="BCR460" s="170"/>
      <c r="BCS460" s="170"/>
      <c r="BCT460" s="170"/>
      <c r="BCU460" s="170"/>
      <c r="BCV460" s="170"/>
      <c r="BCW460" s="170"/>
      <c r="BCX460" s="170"/>
      <c r="BCY460" s="170"/>
      <c r="BCZ460" s="170"/>
      <c r="BDA460" s="170"/>
      <c r="BDB460" s="170"/>
      <c r="BDC460" s="170"/>
      <c r="BDD460" s="170"/>
      <c r="BDE460" s="170"/>
      <c r="BDF460" s="170"/>
      <c r="BDG460" s="170"/>
      <c r="BDH460" s="170"/>
      <c r="BDI460" s="170"/>
      <c r="BDJ460" s="170"/>
      <c r="BDK460" s="170"/>
      <c r="BDL460" s="170"/>
      <c r="BDM460" s="170"/>
      <c r="BDN460" s="170"/>
      <c r="BDO460" s="170"/>
      <c r="BDP460" s="170"/>
      <c r="BDQ460" s="170"/>
      <c r="BDR460" s="170"/>
      <c r="BDS460" s="170"/>
      <c r="BDT460" s="170"/>
      <c r="BDU460" s="170"/>
      <c r="BDV460" s="170"/>
      <c r="BDW460" s="170"/>
      <c r="BDX460" s="170"/>
      <c r="BDY460" s="170"/>
      <c r="BDZ460" s="170"/>
      <c r="BEA460" s="170"/>
      <c r="BEB460" s="170"/>
      <c r="BEC460" s="170"/>
      <c r="BED460" s="170"/>
      <c r="BEE460" s="170"/>
      <c r="BEF460" s="170"/>
      <c r="BEG460" s="170"/>
      <c r="BEH460" s="170"/>
      <c r="BEI460" s="170"/>
      <c r="BEJ460" s="170"/>
      <c r="BEK460" s="170"/>
      <c r="BEL460" s="170"/>
      <c r="BEM460" s="170"/>
      <c r="BEN460" s="170"/>
      <c r="BEO460" s="170"/>
      <c r="BEP460" s="170"/>
      <c r="BEQ460" s="170"/>
      <c r="BER460" s="170"/>
      <c r="BES460" s="170"/>
      <c r="BET460" s="170"/>
      <c r="BEU460" s="170"/>
      <c r="BEV460" s="170"/>
      <c r="BEW460" s="170"/>
      <c r="BEX460" s="170"/>
      <c r="BEY460" s="170"/>
      <c r="BEZ460" s="170"/>
      <c r="BFA460" s="170"/>
      <c r="BFB460" s="170"/>
      <c r="BFC460" s="170"/>
      <c r="BFD460" s="170"/>
      <c r="BFE460" s="170"/>
      <c r="BFF460" s="170"/>
      <c r="BFG460" s="170"/>
      <c r="BFH460" s="170"/>
      <c r="BFI460" s="170"/>
      <c r="BFJ460" s="170"/>
      <c r="BFK460" s="170"/>
      <c r="BFL460" s="170"/>
      <c r="BFM460" s="170"/>
      <c r="BFN460" s="170"/>
      <c r="BFO460" s="170"/>
      <c r="BFP460" s="170"/>
      <c r="BFQ460" s="170"/>
      <c r="BFR460" s="170"/>
      <c r="BFS460" s="170"/>
      <c r="BFT460" s="170"/>
      <c r="BFU460" s="170"/>
      <c r="BFV460" s="170"/>
      <c r="BFW460" s="170"/>
      <c r="BFX460" s="170"/>
      <c r="BFY460" s="170"/>
      <c r="BFZ460" s="170"/>
      <c r="BGA460" s="170"/>
      <c r="BGB460" s="170"/>
      <c r="BGC460" s="170"/>
      <c r="BGD460" s="170"/>
      <c r="BGE460" s="170"/>
      <c r="BGF460" s="170"/>
      <c r="BGG460" s="170"/>
      <c r="BGH460" s="170"/>
      <c r="BGI460" s="170"/>
      <c r="BGJ460" s="170"/>
      <c r="BGK460" s="170"/>
      <c r="BGL460" s="170"/>
      <c r="BGM460" s="170"/>
      <c r="BGN460" s="170"/>
      <c r="BGO460" s="170"/>
      <c r="BGP460" s="170"/>
      <c r="BGQ460" s="170"/>
      <c r="BGR460" s="170"/>
      <c r="BGS460" s="170"/>
      <c r="BGT460" s="170"/>
      <c r="BGU460" s="170"/>
      <c r="BGV460" s="170"/>
      <c r="BGW460" s="170"/>
      <c r="BGX460" s="170"/>
      <c r="BGY460" s="170"/>
      <c r="BGZ460" s="170"/>
      <c r="BHA460" s="170"/>
      <c r="BHB460" s="170"/>
      <c r="BHC460" s="170"/>
      <c r="BHD460" s="170"/>
      <c r="BHE460" s="170"/>
      <c r="BHF460" s="170"/>
      <c r="BHG460" s="170"/>
      <c r="BHH460" s="170"/>
      <c r="BHI460" s="170"/>
      <c r="BHJ460" s="170"/>
      <c r="BHK460" s="170"/>
      <c r="BHL460" s="170"/>
      <c r="BHM460" s="170"/>
      <c r="BHN460" s="170"/>
      <c r="BHO460" s="170"/>
      <c r="BHP460" s="170"/>
      <c r="BHQ460" s="170"/>
      <c r="BHR460" s="170"/>
      <c r="BHS460" s="170"/>
      <c r="BHT460" s="170"/>
      <c r="BHU460" s="170"/>
      <c r="BHV460" s="170"/>
      <c r="BHW460" s="170"/>
      <c r="BHX460" s="170"/>
      <c r="BHY460" s="170"/>
      <c r="BHZ460" s="170"/>
      <c r="BIA460" s="170"/>
      <c r="BIB460" s="170"/>
      <c r="BIC460" s="170"/>
      <c r="BID460" s="170"/>
      <c r="BIE460" s="170"/>
      <c r="BIF460" s="170"/>
      <c r="BIG460" s="170"/>
      <c r="BIH460" s="170"/>
      <c r="BII460" s="170"/>
      <c r="BIJ460" s="170"/>
      <c r="BIK460" s="170"/>
      <c r="BIL460" s="170"/>
      <c r="BIM460" s="170"/>
      <c r="BIN460" s="170"/>
      <c r="BIO460" s="170"/>
      <c r="BIP460" s="170"/>
      <c r="BIQ460" s="170"/>
      <c r="BIR460" s="170"/>
      <c r="BIS460" s="170"/>
      <c r="BIT460" s="170"/>
      <c r="BIU460" s="170"/>
      <c r="BIV460" s="170"/>
      <c r="BIW460" s="170"/>
      <c r="BIX460" s="170"/>
      <c r="BIY460" s="170"/>
      <c r="BIZ460" s="170"/>
      <c r="BJA460" s="170"/>
      <c r="BJB460" s="170"/>
      <c r="BJC460" s="170"/>
      <c r="BJD460" s="170"/>
      <c r="BJE460" s="170"/>
      <c r="BJF460" s="170"/>
      <c r="BJG460" s="170"/>
      <c r="BJH460" s="170"/>
      <c r="BJI460" s="170"/>
      <c r="BJJ460" s="170"/>
      <c r="BJK460" s="170"/>
      <c r="BJL460" s="170"/>
      <c r="BJM460" s="170"/>
      <c r="BJN460" s="170"/>
      <c r="BJO460" s="170"/>
      <c r="BJP460" s="170"/>
      <c r="BJQ460" s="170"/>
      <c r="BJR460" s="170"/>
      <c r="BJS460" s="170"/>
      <c r="BJT460" s="170"/>
      <c r="BJU460" s="170"/>
      <c r="BJV460" s="170"/>
      <c r="BJW460" s="170"/>
      <c r="BJX460" s="170"/>
      <c r="BJY460" s="170"/>
      <c r="BJZ460" s="170"/>
      <c r="BKA460" s="170"/>
      <c r="BKB460" s="170"/>
      <c r="BKC460" s="170"/>
      <c r="BKD460" s="170"/>
      <c r="BKE460" s="170"/>
      <c r="BKF460" s="170"/>
      <c r="BKG460" s="170"/>
      <c r="BKH460" s="170"/>
      <c r="BKI460" s="170"/>
      <c r="BKJ460" s="170"/>
      <c r="BKK460" s="170"/>
      <c r="BKL460" s="170"/>
      <c r="BKM460" s="170"/>
      <c r="BKN460" s="170"/>
      <c r="BKO460" s="170"/>
      <c r="BKP460" s="170"/>
      <c r="BKQ460" s="170"/>
      <c r="BKR460" s="170"/>
      <c r="BKS460" s="170"/>
      <c r="BKT460" s="170"/>
      <c r="BKU460" s="170"/>
      <c r="BKV460" s="170"/>
      <c r="BKW460" s="170"/>
      <c r="BKX460" s="170"/>
      <c r="BKY460" s="170"/>
      <c r="BKZ460" s="170"/>
      <c r="BLA460" s="170"/>
      <c r="BLB460" s="170"/>
      <c r="BLC460" s="170"/>
      <c r="BLD460" s="170"/>
      <c r="BLE460" s="170"/>
      <c r="BLF460" s="170"/>
      <c r="BLG460" s="170"/>
      <c r="BLH460" s="170"/>
      <c r="BLI460" s="170"/>
      <c r="BLJ460" s="170"/>
      <c r="BLK460" s="170"/>
      <c r="BLL460" s="170"/>
      <c r="BLM460" s="170"/>
      <c r="BLN460" s="170"/>
      <c r="BLO460" s="170"/>
      <c r="BLP460" s="170"/>
      <c r="BLQ460" s="170"/>
      <c r="BLR460" s="170"/>
      <c r="BLS460" s="170"/>
      <c r="BLT460" s="170"/>
      <c r="BLU460" s="170"/>
      <c r="BLV460" s="170"/>
      <c r="BLW460" s="170"/>
      <c r="BLX460" s="170"/>
      <c r="BLY460" s="170"/>
      <c r="BLZ460" s="170"/>
      <c r="BMA460" s="170"/>
      <c r="BMB460" s="170"/>
      <c r="BMC460" s="170"/>
      <c r="BMD460" s="170"/>
      <c r="BME460" s="170"/>
      <c r="BMF460" s="170"/>
      <c r="BMG460" s="170"/>
      <c r="BMH460" s="170"/>
      <c r="BMI460" s="170"/>
      <c r="BMJ460" s="170"/>
      <c r="BMK460" s="170"/>
      <c r="BML460" s="170"/>
      <c r="BMM460" s="170"/>
      <c r="BMN460" s="170"/>
      <c r="BMO460" s="170"/>
      <c r="BMP460" s="170"/>
      <c r="BMQ460" s="170"/>
      <c r="BMR460" s="170"/>
      <c r="BMS460" s="170"/>
      <c r="BMT460" s="170"/>
      <c r="BMU460" s="170"/>
      <c r="BMV460" s="170"/>
      <c r="BMW460" s="170"/>
      <c r="BMX460" s="170"/>
      <c r="BMY460" s="170"/>
      <c r="BMZ460" s="170"/>
      <c r="BNA460" s="170"/>
      <c r="BNB460" s="170"/>
      <c r="BNC460" s="170"/>
      <c r="BND460" s="170"/>
      <c r="BNE460" s="170"/>
      <c r="BNF460" s="170"/>
      <c r="BNG460" s="170"/>
      <c r="BNH460" s="170"/>
      <c r="BNI460" s="170"/>
      <c r="BNJ460" s="170"/>
      <c r="BNK460" s="170"/>
      <c r="BNL460" s="170"/>
      <c r="BNM460" s="170"/>
      <c r="BNN460" s="170"/>
      <c r="BNO460" s="170"/>
      <c r="BNP460" s="170"/>
      <c r="BNQ460" s="170"/>
      <c r="BNR460" s="170"/>
      <c r="BNS460" s="170"/>
      <c r="BNT460" s="170"/>
      <c r="BNU460" s="170"/>
      <c r="BNV460" s="170"/>
      <c r="BNW460" s="170"/>
      <c r="BNX460" s="170"/>
      <c r="BNY460" s="170"/>
      <c r="BNZ460" s="170"/>
      <c r="BOA460" s="170"/>
      <c r="BOB460" s="170"/>
      <c r="BOC460" s="170"/>
      <c r="BOD460" s="170"/>
      <c r="BOE460" s="170"/>
      <c r="BOF460" s="170"/>
      <c r="BOG460" s="170"/>
      <c r="BOH460" s="170"/>
      <c r="BOI460" s="170"/>
      <c r="BOJ460" s="170"/>
      <c r="BOK460" s="170"/>
      <c r="BOL460" s="170"/>
      <c r="BOM460" s="170"/>
      <c r="BON460" s="170"/>
      <c r="BOO460" s="170"/>
      <c r="BOP460" s="170"/>
      <c r="BOQ460" s="170"/>
      <c r="BOR460" s="170"/>
      <c r="BOS460" s="170"/>
      <c r="BOT460" s="170"/>
      <c r="BOU460" s="170"/>
      <c r="BOV460" s="170"/>
      <c r="BOW460" s="170"/>
      <c r="BOX460" s="170"/>
      <c r="BOY460" s="170"/>
      <c r="BOZ460" s="170"/>
      <c r="BPA460" s="170"/>
      <c r="BPB460" s="170"/>
      <c r="BPC460" s="170"/>
      <c r="BPD460" s="170"/>
      <c r="BPE460" s="170"/>
      <c r="BPF460" s="170"/>
      <c r="BPG460" s="170"/>
      <c r="BPH460" s="170"/>
      <c r="BPI460" s="170"/>
      <c r="BPJ460" s="170"/>
      <c r="BPK460" s="170"/>
      <c r="BPL460" s="170"/>
      <c r="BPM460" s="170"/>
      <c r="BPN460" s="170"/>
      <c r="BPO460" s="170"/>
      <c r="BPP460" s="170"/>
      <c r="BPQ460" s="170"/>
      <c r="BPR460" s="170"/>
      <c r="BPS460" s="170"/>
      <c r="BPT460" s="170"/>
      <c r="BPU460" s="170"/>
      <c r="BPV460" s="170"/>
      <c r="BPW460" s="170"/>
      <c r="BPX460" s="170"/>
      <c r="BPY460" s="170"/>
      <c r="BPZ460" s="170"/>
      <c r="BQA460" s="170"/>
      <c r="BQB460" s="170"/>
      <c r="BQC460" s="170"/>
      <c r="BQD460" s="170"/>
      <c r="BQE460" s="170"/>
      <c r="BQF460" s="170"/>
      <c r="BQG460" s="170"/>
      <c r="BQH460" s="170"/>
      <c r="BQI460" s="170"/>
      <c r="BQJ460" s="170"/>
      <c r="BQK460" s="170"/>
      <c r="BQL460" s="170"/>
      <c r="BQM460" s="170"/>
      <c r="BQN460" s="170"/>
      <c r="BQO460" s="170"/>
      <c r="BQP460" s="170"/>
      <c r="BQQ460" s="170"/>
      <c r="BQR460" s="170"/>
      <c r="BQS460" s="170"/>
      <c r="BQT460" s="170"/>
      <c r="BQU460" s="170"/>
      <c r="BQV460" s="170"/>
      <c r="BQW460" s="170"/>
      <c r="BQX460" s="170"/>
      <c r="BQY460" s="170"/>
      <c r="BQZ460" s="170"/>
      <c r="BRA460" s="170"/>
      <c r="BRB460" s="170"/>
      <c r="BRC460" s="170"/>
      <c r="BRD460" s="170"/>
      <c r="BRE460" s="170"/>
      <c r="BRF460" s="170"/>
      <c r="BRG460" s="170"/>
      <c r="BRH460" s="170"/>
      <c r="BRI460" s="170"/>
      <c r="BRJ460" s="170"/>
      <c r="BRK460" s="170"/>
      <c r="BRL460" s="170"/>
      <c r="BRM460" s="170"/>
      <c r="BRN460" s="170"/>
      <c r="BRO460" s="170"/>
      <c r="BRP460" s="170"/>
      <c r="BRQ460" s="170"/>
      <c r="BRR460" s="170"/>
      <c r="BRS460" s="170"/>
      <c r="BRT460" s="170"/>
      <c r="BRU460" s="170"/>
      <c r="BRV460" s="170"/>
      <c r="BRW460" s="170"/>
      <c r="BRX460" s="170"/>
      <c r="BRY460" s="170"/>
      <c r="BRZ460" s="170"/>
      <c r="BSA460" s="170"/>
      <c r="BSB460" s="170"/>
      <c r="BSC460" s="170"/>
      <c r="BSD460" s="170"/>
      <c r="BSE460" s="170"/>
      <c r="BSF460" s="170"/>
      <c r="BSG460" s="170"/>
      <c r="BSH460" s="170"/>
      <c r="BSI460" s="170"/>
      <c r="BSJ460" s="170"/>
      <c r="BSK460" s="170"/>
      <c r="BSL460" s="170"/>
      <c r="BSM460" s="170"/>
      <c r="BSN460" s="170"/>
      <c r="BSO460" s="170"/>
      <c r="BSP460" s="170"/>
      <c r="BSQ460" s="170"/>
      <c r="BSR460" s="170"/>
      <c r="BSS460" s="170"/>
      <c r="BST460" s="170"/>
      <c r="BSU460" s="170"/>
      <c r="BSV460" s="170"/>
      <c r="BSW460" s="170"/>
      <c r="BSX460" s="170"/>
      <c r="BSY460" s="170"/>
      <c r="BSZ460" s="170"/>
      <c r="BTA460" s="170"/>
      <c r="BTB460" s="170"/>
      <c r="BTC460" s="170"/>
      <c r="BTD460" s="170"/>
      <c r="BTE460" s="170"/>
      <c r="BTF460" s="170"/>
      <c r="BTG460" s="170"/>
      <c r="BTH460" s="170"/>
      <c r="BTI460" s="170"/>
      <c r="BTJ460" s="170"/>
      <c r="BTK460" s="170"/>
      <c r="BTL460" s="170"/>
      <c r="BTM460" s="170"/>
      <c r="BTN460" s="170"/>
      <c r="BTO460" s="170"/>
      <c r="BTP460" s="170"/>
      <c r="BTQ460" s="170"/>
      <c r="BTR460" s="170"/>
      <c r="BTS460" s="170"/>
      <c r="BTT460" s="170"/>
      <c r="BTU460" s="170"/>
      <c r="BTV460" s="170"/>
      <c r="BTW460" s="170"/>
      <c r="BTX460" s="170"/>
      <c r="BTY460" s="170"/>
      <c r="BTZ460" s="170"/>
      <c r="BUA460" s="170"/>
      <c r="BUB460" s="170"/>
      <c r="BUC460" s="170"/>
      <c r="BUD460" s="170"/>
      <c r="BUE460" s="170"/>
      <c r="BUF460" s="170"/>
      <c r="BUG460" s="170"/>
      <c r="BUH460" s="170"/>
      <c r="BUI460" s="170"/>
      <c r="BUJ460" s="170"/>
      <c r="BUK460" s="170"/>
      <c r="BUL460" s="170"/>
      <c r="BUM460" s="170"/>
      <c r="BUN460" s="170"/>
      <c r="BUO460" s="170"/>
      <c r="BUP460" s="170"/>
      <c r="BUQ460" s="170"/>
      <c r="BUR460" s="170"/>
      <c r="BUS460" s="170"/>
      <c r="BUT460" s="170"/>
      <c r="BUU460" s="170"/>
      <c r="BUV460" s="170"/>
      <c r="BUW460" s="170"/>
      <c r="BUX460" s="170"/>
      <c r="BUY460" s="170"/>
      <c r="BUZ460" s="170"/>
      <c r="BVA460" s="170"/>
      <c r="BVB460" s="170"/>
      <c r="BVC460" s="170"/>
      <c r="BVD460" s="170"/>
      <c r="BVE460" s="170"/>
      <c r="BVF460" s="170"/>
      <c r="BVG460" s="170"/>
      <c r="BVH460" s="170"/>
      <c r="BVI460" s="170"/>
      <c r="BVJ460" s="170"/>
      <c r="BVK460" s="170"/>
      <c r="BVL460" s="170"/>
      <c r="BVM460" s="170"/>
      <c r="BVN460" s="170"/>
      <c r="BVO460" s="170"/>
      <c r="BVP460" s="170"/>
      <c r="BVQ460" s="170"/>
      <c r="BVR460" s="170"/>
      <c r="BVS460" s="170"/>
      <c r="BVT460" s="170"/>
      <c r="BVU460" s="170"/>
      <c r="BVV460" s="170"/>
      <c r="BVW460" s="170"/>
      <c r="BVX460" s="170"/>
      <c r="BVY460" s="170"/>
      <c r="BVZ460" s="170"/>
      <c r="BWA460" s="170"/>
      <c r="BWB460" s="170"/>
      <c r="BWC460" s="170"/>
      <c r="BWD460" s="170"/>
      <c r="BWE460" s="170"/>
      <c r="BWF460" s="170"/>
      <c r="BWG460" s="170"/>
      <c r="BWH460" s="170"/>
      <c r="BWI460" s="170"/>
      <c r="BWJ460" s="170"/>
      <c r="BWK460" s="170"/>
      <c r="BWL460" s="170"/>
      <c r="BWM460" s="170"/>
      <c r="BWN460" s="170"/>
      <c r="BWO460" s="170"/>
      <c r="BWP460" s="170"/>
      <c r="BWQ460" s="170"/>
      <c r="BWR460" s="170"/>
      <c r="BWS460" s="170"/>
      <c r="BWT460" s="170"/>
      <c r="BWU460" s="170"/>
      <c r="BWV460" s="170"/>
      <c r="BWW460" s="170"/>
      <c r="BWX460" s="170"/>
      <c r="BWY460" s="170"/>
      <c r="BWZ460" s="170"/>
      <c r="BXA460" s="170"/>
      <c r="BXB460" s="170"/>
      <c r="BXC460" s="170"/>
      <c r="BXD460" s="170"/>
      <c r="BXE460" s="170"/>
      <c r="BXF460" s="170"/>
      <c r="BXG460" s="170"/>
      <c r="BXH460" s="170"/>
      <c r="BXI460" s="170"/>
      <c r="BXJ460" s="170"/>
      <c r="BXK460" s="170"/>
      <c r="BXL460" s="170"/>
      <c r="BXM460" s="170"/>
      <c r="BXN460" s="170"/>
      <c r="BXO460" s="170"/>
      <c r="BXP460" s="170"/>
      <c r="BXQ460" s="170"/>
      <c r="BXR460" s="170"/>
      <c r="BXS460" s="170"/>
      <c r="BXT460" s="170"/>
      <c r="BXU460" s="170"/>
      <c r="BXV460" s="170"/>
      <c r="BXW460" s="170"/>
      <c r="BXX460" s="170"/>
      <c r="BXY460" s="170"/>
      <c r="BXZ460" s="170"/>
      <c r="BYA460" s="170"/>
      <c r="BYB460" s="170"/>
      <c r="BYC460" s="170"/>
      <c r="BYD460" s="170"/>
      <c r="BYE460" s="170"/>
      <c r="BYF460" s="170"/>
      <c r="BYG460" s="170"/>
      <c r="BYH460" s="170"/>
      <c r="BYI460" s="170"/>
      <c r="BYJ460" s="170"/>
      <c r="BYK460" s="170"/>
      <c r="BYL460" s="170"/>
      <c r="BYM460" s="170"/>
      <c r="BYN460" s="170"/>
      <c r="BYO460" s="170"/>
      <c r="BYP460" s="170"/>
      <c r="BYQ460" s="170"/>
      <c r="BYR460" s="170"/>
      <c r="BYS460" s="170"/>
      <c r="BYT460" s="170"/>
      <c r="BYU460" s="170"/>
      <c r="BYV460" s="170"/>
      <c r="BYW460" s="170"/>
      <c r="BYX460" s="170"/>
      <c r="BYY460" s="170"/>
      <c r="BYZ460" s="170"/>
      <c r="BZA460" s="170"/>
      <c r="BZB460" s="170"/>
      <c r="BZC460" s="170"/>
      <c r="BZD460" s="170"/>
      <c r="BZE460" s="170"/>
      <c r="BZF460" s="170"/>
      <c r="BZG460" s="170"/>
      <c r="BZH460" s="170"/>
      <c r="BZI460" s="170"/>
      <c r="BZJ460" s="170"/>
      <c r="BZK460" s="170"/>
      <c r="BZL460" s="170"/>
      <c r="BZM460" s="170"/>
      <c r="BZN460" s="170"/>
      <c r="BZO460" s="170"/>
      <c r="BZP460" s="170"/>
      <c r="BZQ460" s="170"/>
      <c r="BZR460" s="170"/>
      <c r="BZS460" s="170"/>
      <c r="BZT460" s="170"/>
      <c r="BZU460" s="170"/>
      <c r="BZV460" s="170"/>
      <c r="BZW460" s="170"/>
      <c r="BZX460" s="170"/>
      <c r="BZY460" s="170"/>
      <c r="BZZ460" s="170"/>
      <c r="CAA460" s="170"/>
      <c r="CAB460" s="170"/>
      <c r="CAC460" s="170"/>
      <c r="CAD460" s="170"/>
      <c r="CAE460" s="170"/>
      <c r="CAF460" s="170"/>
      <c r="CAG460" s="170"/>
      <c r="CAH460" s="170"/>
      <c r="CAI460" s="170"/>
      <c r="CAJ460" s="170"/>
      <c r="CAK460" s="170"/>
      <c r="CAL460" s="170"/>
      <c r="CAM460" s="170"/>
      <c r="CAN460" s="170"/>
      <c r="CAO460" s="170"/>
      <c r="CAP460" s="170"/>
      <c r="CAQ460" s="170"/>
      <c r="CAR460" s="170"/>
      <c r="CAS460" s="170"/>
      <c r="CAT460" s="170"/>
      <c r="CAU460" s="170"/>
      <c r="CAV460" s="170"/>
      <c r="CAW460" s="170"/>
      <c r="CAX460" s="170"/>
      <c r="CAY460" s="170"/>
      <c r="CAZ460" s="170"/>
      <c r="CBA460" s="170"/>
      <c r="CBB460" s="170"/>
      <c r="CBC460" s="170"/>
      <c r="CBD460" s="170"/>
      <c r="CBE460" s="170"/>
      <c r="CBF460" s="170"/>
      <c r="CBG460" s="170"/>
      <c r="CBH460" s="170"/>
      <c r="CBI460" s="170"/>
      <c r="CBJ460" s="170"/>
      <c r="CBK460" s="170"/>
      <c r="CBL460" s="170"/>
      <c r="CBM460" s="170"/>
      <c r="CBN460" s="170"/>
      <c r="CBO460" s="170"/>
      <c r="CBP460" s="170"/>
      <c r="CBQ460" s="170"/>
      <c r="CBR460" s="170"/>
      <c r="CBS460" s="170"/>
      <c r="CBT460" s="170"/>
      <c r="CBU460" s="170"/>
      <c r="CBV460" s="170"/>
      <c r="CBW460" s="170"/>
      <c r="CBX460" s="170"/>
      <c r="CBY460" s="170"/>
      <c r="CBZ460" s="170"/>
      <c r="CCA460" s="170"/>
      <c r="CCB460" s="170"/>
      <c r="CCC460" s="170"/>
      <c r="CCD460" s="170"/>
      <c r="CCE460" s="170"/>
      <c r="CCF460" s="170"/>
      <c r="CCG460" s="170"/>
      <c r="CCH460" s="170"/>
      <c r="CCI460" s="170"/>
      <c r="CCJ460" s="170"/>
      <c r="CCK460" s="170"/>
      <c r="CCL460" s="170"/>
      <c r="CCM460" s="170"/>
      <c r="CCN460" s="170"/>
      <c r="CCO460" s="170"/>
      <c r="CCP460" s="170"/>
      <c r="CCQ460" s="170"/>
      <c r="CCR460" s="170"/>
      <c r="CCS460" s="170"/>
      <c r="CCT460" s="170"/>
      <c r="CCU460" s="170"/>
      <c r="CCV460" s="170"/>
      <c r="CCW460" s="170"/>
      <c r="CCX460" s="170"/>
      <c r="CCY460" s="170"/>
      <c r="CCZ460" s="170"/>
      <c r="CDA460" s="170"/>
      <c r="CDB460" s="170"/>
      <c r="CDC460" s="170"/>
      <c r="CDD460" s="170"/>
      <c r="CDE460" s="170"/>
      <c r="CDF460" s="170"/>
      <c r="CDG460" s="170"/>
      <c r="CDH460" s="170"/>
      <c r="CDI460" s="170"/>
      <c r="CDJ460" s="170"/>
      <c r="CDK460" s="170"/>
      <c r="CDL460" s="170"/>
      <c r="CDM460" s="170"/>
      <c r="CDN460" s="170"/>
      <c r="CDO460" s="170"/>
      <c r="CDP460" s="170"/>
      <c r="CDQ460" s="170"/>
      <c r="CDR460" s="170"/>
      <c r="CDS460" s="170"/>
      <c r="CDT460" s="170"/>
      <c r="CDU460" s="170"/>
      <c r="CDV460" s="170"/>
      <c r="CDW460" s="170"/>
      <c r="CDX460" s="170"/>
      <c r="CDY460" s="170"/>
      <c r="CDZ460" s="170"/>
      <c r="CEA460" s="170"/>
      <c r="CEB460" s="170"/>
      <c r="CEC460" s="170"/>
      <c r="CED460" s="170"/>
      <c r="CEE460" s="170"/>
      <c r="CEF460" s="170"/>
      <c r="CEG460" s="170"/>
      <c r="CEH460" s="170"/>
      <c r="CEI460" s="170"/>
      <c r="CEJ460" s="170"/>
      <c r="CEK460" s="170"/>
      <c r="CEL460" s="170"/>
      <c r="CEM460" s="170"/>
      <c r="CEN460" s="170"/>
      <c r="CEO460" s="170"/>
      <c r="CEP460" s="170"/>
      <c r="CEQ460" s="170"/>
      <c r="CER460" s="170"/>
      <c r="CES460" s="170"/>
      <c r="CET460" s="170"/>
      <c r="CEU460" s="170"/>
      <c r="CEV460" s="170"/>
      <c r="CEW460" s="170"/>
      <c r="CEX460" s="170"/>
      <c r="CEY460" s="170"/>
      <c r="CEZ460" s="170"/>
      <c r="CFA460" s="170"/>
      <c r="CFB460" s="170"/>
      <c r="CFC460" s="170"/>
      <c r="CFD460" s="170"/>
      <c r="CFE460" s="170"/>
      <c r="CFF460" s="170"/>
      <c r="CFG460" s="170"/>
      <c r="CFH460" s="170"/>
      <c r="CFI460" s="170"/>
      <c r="CFJ460" s="170"/>
      <c r="CFK460" s="170"/>
      <c r="CFL460" s="170"/>
      <c r="CFM460" s="170"/>
      <c r="CFN460" s="170"/>
      <c r="CFO460" s="170"/>
      <c r="CFP460" s="170"/>
      <c r="CFQ460" s="170"/>
      <c r="CFR460" s="170"/>
      <c r="CFS460" s="170"/>
      <c r="CFT460" s="170"/>
      <c r="CFU460" s="170"/>
      <c r="CFV460" s="170"/>
      <c r="CFW460" s="170"/>
      <c r="CFX460" s="170"/>
      <c r="CFY460" s="170"/>
      <c r="CFZ460" s="170"/>
      <c r="CGA460" s="170"/>
      <c r="CGB460" s="170"/>
      <c r="CGC460" s="170"/>
      <c r="CGD460" s="170"/>
      <c r="CGE460" s="170"/>
      <c r="CGF460" s="170"/>
      <c r="CGG460" s="170"/>
      <c r="CGH460" s="170"/>
      <c r="CGI460" s="170"/>
      <c r="CGJ460" s="170"/>
      <c r="CGK460" s="170"/>
      <c r="CGL460" s="170"/>
      <c r="CGM460" s="170"/>
      <c r="CGN460" s="170"/>
      <c r="CGO460" s="170"/>
      <c r="CGP460" s="170"/>
      <c r="CGQ460" s="170"/>
      <c r="CGR460" s="170"/>
      <c r="CGS460" s="170"/>
      <c r="CGT460" s="170"/>
      <c r="CGU460" s="170"/>
      <c r="CGV460" s="170"/>
      <c r="CGW460" s="170"/>
      <c r="CGX460" s="170"/>
      <c r="CGY460" s="170"/>
      <c r="CGZ460" s="170"/>
      <c r="CHA460" s="170"/>
      <c r="CHB460" s="170"/>
      <c r="CHC460" s="170"/>
      <c r="CHD460" s="170"/>
      <c r="CHE460" s="170"/>
      <c r="CHF460" s="170"/>
      <c r="CHG460" s="170"/>
      <c r="CHH460" s="170"/>
      <c r="CHI460" s="170"/>
      <c r="CHJ460" s="170"/>
      <c r="CHK460" s="170"/>
      <c r="CHL460" s="170"/>
      <c r="CHM460" s="170"/>
      <c r="CHN460" s="170"/>
      <c r="CHO460" s="170"/>
      <c r="CHP460" s="170"/>
      <c r="CHQ460" s="170"/>
      <c r="CHR460" s="170"/>
      <c r="CHS460" s="170"/>
      <c r="CHT460" s="170"/>
      <c r="CHU460" s="170"/>
      <c r="CHV460" s="170"/>
      <c r="CHW460" s="170"/>
      <c r="CHX460" s="170"/>
      <c r="CHY460" s="170"/>
      <c r="CHZ460" s="170"/>
      <c r="CIA460" s="170"/>
      <c r="CIB460" s="170"/>
      <c r="CIC460" s="170"/>
      <c r="CID460" s="170"/>
      <c r="CIE460" s="170"/>
      <c r="CIF460" s="170"/>
      <c r="CIG460" s="170"/>
      <c r="CIH460" s="170"/>
      <c r="CII460" s="170"/>
      <c r="CIJ460" s="170"/>
      <c r="CIK460" s="170"/>
      <c r="CIL460" s="170"/>
      <c r="CIM460" s="170"/>
      <c r="CIN460" s="170"/>
      <c r="CIO460" s="170"/>
      <c r="CIP460" s="170"/>
      <c r="CIQ460" s="170"/>
      <c r="CIR460" s="170"/>
      <c r="CIS460" s="170"/>
      <c r="CIT460" s="170"/>
      <c r="CIU460" s="170"/>
      <c r="CIV460" s="170"/>
      <c r="CIW460" s="170"/>
      <c r="CIX460" s="170"/>
      <c r="CIY460" s="170"/>
      <c r="CIZ460" s="170"/>
      <c r="CJA460" s="170"/>
      <c r="CJB460" s="170"/>
      <c r="CJC460" s="170"/>
      <c r="CJD460" s="170"/>
      <c r="CJE460" s="170"/>
      <c r="CJF460" s="170"/>
      <c r="CJG460" s="170"/>
      <c r="CJH460" s="170"/>
      <c r="CJI460" s="170"/>
      <c r="CJJ460" s="170"/>
      <c r="CJK460" s="170"/>
      <c r="CJL460" s="170"/>
      <c r="CJM460" s="170"/>
      <c r="CJN460" s="170"/>
      <c r="CJO460" s="170"/>
      <c r="CJP460" s="170"/>
      <c r="CJQ460" s="170"/>
      <c r="CJR460" s="170"/>
      <c r="CJS460" s="170"/>
      <c r="CJT460" s="170"/>
      <c r="CJU460" s="170"/>
      <c r="CJV460" s="170"/>
      <c r="CJW460" s="170"/>
      <c r="CJX460" s="170"/>
      <c r="CJY460" s="170"/>
      <c r="CJZ460" s="170"/>
      <c r="CKA460" s="170"/>
      <c r="CKB460" s="170"/>
      <c r="CKC460" s="170"/>
      <c r="CKD460" s="170"/>
      <c r="CKE460" s="170"/>
      <c r="CKF460" s="170"/>
      <c r="CKG460" s="170"/>
      <c r="CKH460" s="170"/>
      <c r="CKI460" s="170"/>
      <c r="CKJ460" s="170"/>
      <c r="CKK460" s="170"/>
      <c r="CKL460" s="170"/>
      <c r="CKM460" s="170"/>
      <c r="CKN460" s="170"/>
      <c r="CKO460" s="170"/>
      <c r="CKP460" s="170"/>
      <c r="CKQ460" s="170"/>
      <c r="CKR460" s="170"/>
      <c r="CKS460" s="170"/>
      <c r="CKT460" s="170"/>
      <c r="CKU460" s="170"/>
      <c r="CKV460" s="170"/>
      <c r="CKW460" s="170"/>
      <c r="CKX460" s="170"/>
      <c r="CKY460" s="170"/>
      <c r="CKZ460" s="170"/>
      <c r="CLA460" s="170"/>
      <c r="CLB460" s="170"/>
      <c r="CLC460" s="170"/>
      <c r="CLD460" s="170"/>
      <c r="CLE460" s="170"/>
      <c r="CLF460" s="170"/>
      <c r="CLG460" s="170"/>
      <c r="CLH460" s="170"/>
      <c r="CLI460" s="170"/>
      <c r="CLJ460" s="170"/>
      <c r="CLK460" s="170"/>
      <c r="CLL460" s="170"/>
      <c r="CLM460" s="170"/>
      <c r="CLN460" s="170"/>
      <c r="CLO460" s="170"/>
      <c r="CLP460" s="170"/>
      <c r="CLQ460" s="170"/>
      <c r="CLR460" s="170"/>
      <c r="CLS460" s="170"/>
      <c r="CLT460" s="170"/>
      <c r="CLU460" s="170"/>
      <c r="CLV460" s="170"/>
      <c r="CLW460" s="170"/>
      <c r="CLX460" s="170"/>
      <c r="CLY460" s="170"/>
      <c r="CLZ460" s="170"/>
      <c r="CMA460" s="170"/>
      <c r="CMB460" s="170"/>
      <c r="CMC460" s="170"/>
      <c r="CMD460" s="170"/>
      <c r="CME460" s="170"/>
      <c r="CMF460" s="170"/>
      <c r="CMG460" s="170"/>
      <c r="CMH460" s="170"/>
      <c r="CMI460" s="170"/>
      <c r="CMJ460" s="170"/>
      <c r="CMK460" s="170"/>
      <c r="CML460" s="170"/>
      <c r="CMM460" s="170"/>
      <c r="CMN460" s="170"/>
      <c r="CMO460" s="170"/>
      <c r="CMP460" s="170"/>
      <c r="CMQ460" s="170"/>
      <c r="CMR460" s="170"/>
      <c r="CMS460" s="170"/>
      <c r="CMT460" s="170"/>
      <c r="CMU460" s="170"/>
      <c r="CMV460" s="170"/>
      <c r="CMW460" s="170"/>
      <c r="CMX460" s="170"/>
      <c r="CMY460" s="170"/>
      <c r="CMZ460" s="170"/>
      <c r="CNA460" s="170"/>
      <c r="CNB460" s="170"/>
      <c r="CNC460" s="170"/>
      <c r="CND460" s="170"/>
      <c r="CNE460" s="170"/>
      <c r="CNF460" s="170"/>
      <c r="CNG460" s="170"/>
      <c r="CNH460" s="170"/>
      <c r="CNI460" s="170"/>
      <c r="CNJ460" s="170"/>
      <c r="CNK460" s="170"/>
      <c r="CNL460" s="170"/>
      <c r="CNM460" s="170"/>
      <c r="CNN460" s="170"/>
      <c r="CNO460" s="170"/>
      <c r="CNP460" s="170"/>
      <c r="CNQ460" s="170"/>
      <c r="CNR460" s="170"/>
      <c r="CNS460" s="170"/>
      <c r="CNT460" s="170"/>
      <c r="CNU460" s="170"/>
      <c r="CNV460" s="170"/>
      <c r="CNW460" s="170"/>
      <c r="CNX460" s="170"/>
      <c r="CNY460" s="170"/>
      <c r="CNZ460" s="170"/>
      <c r="COA460" s="170"/>
      <c r="COB460" s="170"/>
      <c r="COC460" s="170"/>
      <c r="COD460" s="170"/>
      <c r="COE460" s="170"/>
      <c r="COF460" s="170"/>
      <c r="COG460" s="170"/>
      <c r="COH460" s="170"/>
      <c r="COI460" s="170"/>
      <c r="COJ460" s="170"/>
      <c r="COK460" s="170"/>
      <c r="COL460" s="170"/>
      <c r="COM460" s="170"/>
      <c r="CON460" s="170"/>
      <c r="COO460" s="170"/>
      <c r="COP460" s="170"/>
      <c r="COQ460" s="170"/>
      <c r="COR460" s="170"/>
      <c r="COS460" s="170"/>
      <c r="COT460" s="170"/>
      <c r="COU460" s="170"/>
      <c r="COV460" s="170"/>
      <c r="COW460" s="170"/>
      <c r="COX460" s="170"/>
      <c r="COY460" s="170"/>
      <c r="COZ460" s="170"/>
      <c r="CPA460" s="170"/>
      <c r="CPB460" s="170"/>
      <c r="CPC460" s="170"/>
      <c r="CPD460" s="170"/>
      <c r="CPE460" s="170"/>
      <c r="CPF460" s="170"/>
      <c r="CPG460" s="170"/>
      <c r="CPH460" s="170"/>
      <c r="CPI460" s="170"/>
      <c r="CPJ460" s="170"/>
      <c r="CPK460" s="170"/>
      <c r="CPL460" s="170"/>
      <c r="CPM460" s="170"/>
      <c r="CPN460" s="170"/>
      <c r="CPO460" s="170"/>
      <c r="CPP460" s="170"/>
      <c r="CPQ460" s="170"/>
      <c r="CPR460" s="170"/>
      <c r="CPS460" s="170"/>
      <c r="CPT460" s="170"/>
      <c r="CPU460" s="170"/>
      <c r="CPV460" s="170"/>
      <c r="CPW460" s="170"/>
      <c r="CPX460" s="170"/>
      <c r="CPY460" s="170"/>
      <c r="CPZ460" s="170"/>
      <c r="CQA460" s="170"/>
      <c r="CQB460" s="170"/>
      <c r="CQC460" s="170"/>
      <c r="CQD460" s="170"/>
      <c r="CQE460" s="170"/>
      <c r="CQF460" s="170"/>
      <c r="CQG460" s="170"/>
      <c r="CQH460" s="170"/>
      <c r="CQI460" s="170"/>
      <c r="CQJ460" s="170"/>
      <c r="CQK460" s="170"/>
      <c r="CQL460" s="170"/>
      <c r="CQM460" s="170"/>
      <c r="CQN460" s="170"/>
      <c r="CQO460" s="170"/>
      <c r="CQP460" s="170"/>
      <c r="CQQ460" s="170"/>
      <c r="CQR460" s="170"/>
      <c r="CQS460" s="170"/>
      <c r="CQT460" s="170"/>
      <c r="CQU460" s="170"/>
      <c r="CQV460" s="170"/>
      <c r="CQW460" s="170"/>
      <c r="CQX460" s="170"/>
      <c r="CQY460" s="170"/>
      <c r="CQZ460" s="170"/>
      <c r="CRA460" s="170"/>
      <c r="CRB460" s="170"/>
      <c r="CRC460" s="170"/>
      <c r="CRD460" s="170"/>
      <c r="CRE460" s="170"/>
      <c r="CRF460" s="170"/>
      <c r="CRG460" s="170"/>
      <c r="CRH460" s="170"/>
      <c r="CRI460" s="170"/>
      <c r="CRJ460" s="170"/>
      <c r="CRK460" s="170"/>
      <c r="CRL460" s="170"/>
      <c r="CRM460" s="170"/>
      <c r="CRN460" s="170"/>
      <c r="CRO460" s="170"/>
      <c r="CRP460" s="170"/>
      <c r="CRQ460" s="170"/>
      <c r="CRR460" s="170"/>
      <c r="CRS460" s="170"/>
      <c r="CRT460" s="170"/>
      <c r="CRU460" s="170"/>
      <c r="CRV460" s="170"/>
      <c r="CRW460" s="170"/>
      <c r="CRX460" s="170"/>
      <c r="CRY460" s="170"/>
      <c r="CRZ460" s="170"/>
      <c r="CSA460" s="170"/>
      <c r="CSB460" s="170"/>
      <c r="CSC460" s="170"/>
      <c r="CSD460" s="170"/>
      <c r="CSE460" s="170"/>
      <c r="CSF460" s="170"/>
      <c r="CSG460" s="170"/>
      <c r="CSH460" s="170"/>
      <c r="CSI460" s="170"/>
      <c r="CSJ460" s="170"/>
      <c r="CSK460" s="170"/>
      <c r="CSL460" s="170"/>
      <c r="CSM460" s="170"/>
      <c r="CSN460" s="170"/>
      <c r="CSO460" s="170"/>
      <c r="CSP460" s="170"/>
      <c r="CSQ460" s="170"/>
      <c r="CSR460" s="170"/>
      <c r="CSS460" s="170"/>
      <c r="CST460" s="170"/>
      <c r="CSU460" s="170"/>
      <c r="CSV460" s="170"/>
      <c r="CSW460" s="170"/>
      <c r="CSX460" s="170"/>
      <c r="CSY460" s="170"/>
      <c r="CSZ460" s="170"/>
      <c r="CTA460" s="170"/>
      <c r="CTB460" s="170"/>
      <c r="CTC460" s="170"/>
      <c r="CTD460" s="170"/>
      <c r="CTE460" s="170"/>
      <c r="CTF460" s="170"/>
      <c r="CTG460" s="170"/>
      <c r="CTH460" s="170"/>
      <c r="CTI460" s="170"/>
      <c r="CTJ460" s="170"/>
      <c r="CTK460" s="170"/>
      <c r="CTL460" s="170"/>
      <c r="CTM460" s="170"/>
      <c r="CTN460" s="170"/>
      <c r="CTO460" s="170"/>
      <c r="CTP460" s="170"/>
      <c r="CTQ460" s="170"/>
      <c r="CTR460" s="170"/>
      <c r="CTS460" s="170"/>
      <c r="CTT460" s="170"/>
      <c r="CTU460" s="170"/>
      <c r="CTV460" s="170"/>
      <c r="CTW460" s="170"/>
      <c r="CTX460" s="170"/>
      <c r="CTY460" s="170"/>
      <c r="CTZ460" s="170"/>
      <c r="CUA460" s="170"/>
      <c r="CUB460" s="170"/>
      <c r="CUC460" s="170"/>
      <c r="CUD460" s="170"/>
      <c r="CUE460" s="170"/>
      <c r="CUF460" s="170"/>
      <c r="CUG460" s="170"/>
      <c r="CUH460" s="170"/>
      <c r="CUI460" s="170"/>
      <c r="CUJ460" s="170"/>
      <c r="CUK460" s="170"/>
      <c r="CUL460" s="170"/>
      <c r="CUM460" s="170"/>
      <c r="CUN460" s="170"/>
      <c r="CUO460" s="170"/>
      <c r="CUP460" s="170"/>
      <c r="CUQ460" s="170"/>
      <c r="CUR460" s="170"/>
      <c r="CUS460" s="170"/>
      <c r="CUT460" s="170"/>
      <c r="CUU460" s="170"/>
      <c r="CUV460" s="170"/>
      <c r="CUW460" s="170"/>
      <c r="CUX460" s="170"/>
      <c r="CUY460" s="170"/>
      <c r="CUZ460" s="170"/>
      <c r="CVA460" s="170"/>
      <c r="CVB460" s="170"/>
      <c r="CVC460" s="170"/>
      <c r="CVD460" s="170"/>
      <c r="CVE460" s="170"/>
      <c r="CVF460" s="170"/>
      <c r="CVG460" s="170"/>
      <c r="CVH460" s="170"/>
      <c r="CVI460" s="170"/>
      <c r="CVJ460" s="170"/>
      <c r="CVK460" s="170"/>
      <c r="CVL460" s="170"/>
      <c r="CVM460" s="170"/>
      <c r="CVN460" s="170"/>
      <c r="CVO460" s="170"/>
      <c r="CVP460" s="170"/>
      <c r="CVQ460" s="170"/>
      <c r="CVR460" s="170"/>
      <c r="CVS460" s="170"/>
      <c r="CVT460" s="170"/>
      <c r="CVU460" s="170"/>
      <c r="CVV460" s="170"/>
      <c r="CVW460" s="170"/>
      <c r="CVX460" s="170"/>
      <c r="CVY460" s="170"/>
      <c r="CVZ460" s="170"/>
      <c r="CWA460" s="170"/>
      <c r="CWB460" s="170"/>
      <c r="CWC460" s="170"/>
      <c r="CWD460" s="170"/>
      <c r="CWE460" s="170"/>
      <c r="CWF460" s="170"/>
      <c r="CWG460" s="170"/>
      <c r="CWH460" s="170"/>
      <c r="CWI460" s="170"/>
      <c r="CWJ460" s="170"/>
      <c r="CWK460" s="170"/>
      <c r="CWL460" s="170"/>
      <c r="CWM460" s="170"/>
      <c r="CWN460" s="170"/>
      <c r="CWO460" s="170"/>
      <c r="CWP460" s="170"/>
      <c r="CWQ460" s="170"/>
      <c r="CWR460" s="170"/>
      <c r="CWS460" s="170"/>
      <c r="CWT460" s="170"/>
      <c r="CWU460" s="170"/>
      <c r="CWV460" s="170"/>
      <c r="CWW460" s="170"/>
      <c r="CWX460" s="170"/>
      <c r="CWY460" s="170"/>
      <c r="CWZ460" s="170"/>
      <c r="CXA460" s="170"/>
      <c r="CXB460" s="170"/>
      <c r="CXC460" s="170"/>
      <c r="CXD460" s="170"/>
      <c r="CXE460" s="170"/>
      <c r="CXF460" s="170"/>
      <c r="CXG460" s="170"/>
      <c r="CXH460" s="170"/>
      <c r="CXI460" s="170"/>
      <c r="CXJ460" s="170"/>
      <c r="CXK460" s="170"/>
      <c r="CXL460" s="170"/>
      <c r="CXM460" s="170"/>
      <c r="CXN460" s="170"/>
      <c r="CXO460" s="170"/>
      <c r="CXP460" s="170"/>
      <c r="CXQ460" s="170"/>
      <c r="CXR460" s="170"/>
      <c r="CXS460" s="170"/>
      <c r="CXT460" s="170"/>
      <c r="CXU460" s="170"/>
      <c r="CXV460" s="170"/>
      <c r="CXW460" s="170"/>
      <c r="CXX460" s="170"/>
      <c r="CXY460" s="170"/>
      <c r="CXZ460" s="170"/>
      <c r="CYA460" s="170"/>
      <c r="CYB460" s="170"/>
      <c r="CYC460" s="170"/>
      <c r="CYD460" s="170"/>
      <c r="CYE460" s="170"/>
      <c r="CYF460" s="170"/>
      <c r="CYG460" s="170"/>
      <c r="CYH460" s="170"/>
      <c r="CYI460" s="170"/>
      <c r="CYJ460" s="170"/>
      <c r="CYK460" s="170"/>
      <c r="CYL460" s="170"/>
      <c r="CYM460" s="170"/>
      <c r="CYN460" s="170"/>
      <c r="CYO460" s="170"/>
      <c r="CYP460" s="170"/>
      <c r="CYQ460" s="170"/>
      <c r="CYR460" s="170"/>
      <c r="CYS460" s="170"/>
      <c r="CYT460" s="170"/>
      <c r="CYU460" s="170"/>
      <c r="CYV460" s="170"/>
      <c r="CYW460" s="170"/>
      <c r="CYX460" s="170"/>
      <c r="CYY460" s="170"/>
      <c r="CYZ460" s="170"/>
      <c r="CZA460" s="170"/>
      <c r="CZB460" s="170"/>
      <c r="CZC460" s="170"/>
      <c r="CZD460" s="170"/>
      <c r="CZE460" s="170"/>
      <c r="CZF460" s="170"/>
      <c r="CZG460" s="170"/>
      <c r="CZH460" s="170"/>
      <c r="CZI460" s="170"/>
      <c r="CZJ460" s="170"/>
      <c r="CZK460" s="170"/>
      <c r="CZL460" s="170"/>
      <c r="CZM460" s="170"/>
      <c r="CZN460" s="170"/>
      <c r="CZO460" s="170"/>
      <c r="CZP460" s="170"/>
      <c r="CZQ460" s="170"/>
      <c r="CZR460" s="170"/>
      <c r="CZS460" s="170"/>
      <c r="CZT460" s="170"/>
      <c r="CZU460" s="170"/>
      <c r="CZV460" s="170"/>
      <c r="CZW460" s="170"/>
      <c r="CZX460" s="170"/>
      <c r="CZY460" s="170"/>
      <c r="CZZ460" s="170"/>
      <c r="DAA460" s="170"/>
      <c r="DAB460" s="170"/>
      <c r="DAC460" s="170"/>
      <c r="DAD460" s="170"/>
      <c r="DAE460" s="170"/>
      <c r="DAF460" s="170"/>
      <c r="DAG460" s="170"/>
      <c r="DAH460" s="170"/>
      <c r="DAI460" s="170"/>
      <c r="DAJ460" s="170"/>
      <c r="DAK460" s="170"/>
      <c r="DAL460" s="170"/>
      <c r="DAM460" s="170"/>
      <c r="DAN460" s="170"/>
      <c r="DAO460" s="170"/>
      <c r="DAP460" s="170"/>
      <c r="DAQ460" s="170"/>
      <c r="DAR460" s="170"/>
      <c r="DAS460" s="170"/>
      <c r="DAT460" s="170"/>
      <c r="DAU460" s="170"/>
      <c r="DAV460" s="170"/>
      <c r="DAW460" s="170"/>
      <c r="DAX460" s="170"/>
      <c r="DAY460" s="170"/>
      <c r="DAZ460" s="170"/>
      <c r="DBA460" s="170"/>
      <c r="DBB460" s="170"/>
      <c r="DBC460" s="170"/>
      <c r="DBD460" s="170"/>
      <c r="DBE460" s="170"/>
      <c r="DBF460" s="170"/>
      <c r="DBG460" s="170"/>
      <c r="DBH460" s="170"/>
      <c r="DBI460" s="170"/>
      <c r="DBJ460" s="170"/>
      <c r="DBK460" s="170"/>
      <c r="DBL460" s="170"/>
      <c r="DBM460" s="170"/>
      <c r="DBN460" s="170"/>
      <c r="DBO460" s="170"/>
      <c r="DBP460" s="170"/>
      <c r="DBQ460" s="170"/>
      <c r="DBR460" s="170"/>
      <c r="DBS460" s="170"/>
      <c r="DBT460" s="170"/>
      <c r="DBU460" s="170"/>
      <c r="DBV460" s="170"/>
      <c r="DBW460" s="170"/>
      <c r="DBX460" s="170"/>
      <c r="DBY460" s="170"/>
      <c r="DBZ460" s="170"/>
      <c r="DCA460" s="170"/>
      <c r="DCB460" s="170"/>
      <c r="DCC460" s="170"/>
      <c r="DCD460" s="170"/>
      <c r="DCE460" s="170"/>
      <c r="DCF460" s="170"/>
      <c r="DCG460" s="170"/>
      <c r="DCH460" s="170"/>
      <c r="DCI460" s="170"/>
      <c r="DCJ460" s="170"/>
      <c r="DCK460" s="170"/>
      <c r="DCL460" s="170"/>
      <c r="DCM460" s="170"/>
      <c r="DCN460" s="170"/>
      <c r="DCO460" s="170"/>
      <c r="DCP460" s="170"/>
      <c r="DCQ460" s="170"/>
      <c r="DCR460" s="170"/>
      <c r="DCS460" s="170"/>
      <c r="DCT460" s="170"/>
      <c r="DCU460" s="170"/>
      <c r="DCV460" s="170"/>
      <c r="DCW460" s="170"/>
      <c r="DCX460" s="170"/>
      <c r="DCY460" s="170"/>
      <c r="DCZ460" s="170"/>
      <c r="DDA460" s="170"/>
      <c r="DDB460" s="170"/>
      <c r="DDC460" s="170"/>
      <c r="DDD460" s="170"/>
      <c r="DDE460" s="170"/>
      <c r="DDF460" s="170"/>
      <c r="DDG460" s="170"/>
      <c r="DDH460" s="170"/>
      <c r="DDI460" s="170"/>
      <c r="DDJ460" s="170"/>
      <c r="DDK460" s="170"/>
      <c r="DDL460" s="170"/>
      <c r="DDM460" s="170"/>
      <c r="DDN460" s="170"/>
      <c r="DDO460" s="170"/>
      <c r="DDP460" s="170"/>
      <c r="DDQ460" s="170"/>
      <c r="DDR460" s="170"/>
      <c r="DDS460" s="170"/>
      <c r="DDT460" s="170"/>
      <c r="DDU460" s="170"/>
      <c r="DDV460" s="170"/>
      <c r="DDW460" s="170"/>
      <c r="DDX460" s="170"/>
      <c r="DDY460" s="170"/>
      <c r="DDZ460" s="170"/>
      <c r="DEA460" s="170"/>
      <c r="DEB460" s="170"/>
      <c r="DEC460" s="170"/>
      <c r="DED460" s="170"/>
      <c r="DEE460" s="170"/>
      <c r="DEF460" s="170"/>
      <c r="DEG460" s="170"/>
      <c r="DEH460" s="170"/>
      <c r="DEI460" s="170"/>
      <c r="DEJ460" s="170"/>
      <c r="DEK460" s="170"/>
      <c r="DEL460" s="170"/>
      <c r="DEM460" s="170"/>
      <c r="DEN460" s="170"/>
      <c r="DEO460" s="170"/>
      <c r="DEP460" s="170"/>
      <c r="DEQ460" s="170"/>
      <c r="DER460" s="170"/>
      <c r="DES460" s="170"/>
      <c r="DET460" s="170"/>
      <c r="DEU460" s="170"/>
      <c r="DEV460" s="170"/>
      <c r="DEW460" s="170"/>
      <c r="DEX460" s="170"/>
      <c r="DEY460" s="170"/>
      <c r="DEZ460" s="170"/>
      <c r="DFA460" s="170"/>
      <c r="DFB460" s="170"/>
      <c r="DFC460" s="170"/>
      <c r="DFD460" s="170"/>
      <c r="DFE460" s="170"/>
      <c r="DFF460" s="170"/>
      <c r="DFG460" s="170"/>
      <c r="DFH460" s="170"/>
      <c r="DFI460" s="170"/>
      <c r="DFJ460" s="170"/>
      <c r="DFK460" s="170"/>
      <c r="DFL460" s="170"/>
      <c r="DFM460" s="170"/>
      <c r="DFN460" s="170"/>
      <c r="DFO460" s="170"/>
      <c r="DFP460" s="170"/>
      <c r="DFQ460" s="170"/>
      <c r="DFR460" s="170"/>
      <c r="DFS460" s="170"/>
      <c r="DFT460" s="170"/>
      <c r="DFU460" s="170"/>
      <c r="DFV460" s="170"/>
      <c r="DFW460" s="170"/>
      <c r="DFX460" s="170"/>
      <c r="DFY460" s="170"/>
      <c r="DFZ460" s="170"/>
      <c r="DGA460" s="170"/>
      <c r="DGB460" s="170"/>
      <c r="DGC460" s="170"/>
      <c r="DGD460" s="170"/>
      <c r="DGE460" s="170"/>
      <c r="DGF460" s="170"/>
      <c r="DGG460" s="170"/>
      <c r="DGH460" s="170"/>
      <c r="DGI460" s="170"/>
      <c r="DGJ460" s="170"/>
      <c r="DGK460" s="170"/>
      <c r="DGL460" s="170"/>
      <c r="DGM460" s="170"/>
      <c r="DGN460" s="170"/>
      <c r="DGO460" s="170"/>
      <c r="DGP460" s="170"/>
      <c r="DGQ460" s="170"/>
      <c r="DGR460" s="170"/>
      <c r="DGS460" s="170"/>
      <c r="DGT460" s="170"/>
      <c r="DGU460" s="170"/>
      <c r="DGV460" s="170"/>
      <c r="DGW460" s="170"/>
      <c r="DGX460" s="170"/>
      <c r="DGY460" s="170"/>
      <c r="DGZ460" s="170"/>
      <c r="DHA460" s="170"/>
      <c r="DHB460" s="170"/>
      <c r="DHC460" s="170"/>
      <c r="DHD460" s="170"/>
      <c r="DHE460" s="170"/>
      <c r="DHF460" s="170"/>
      <c r="DHG460" s="170"/>
      <c r="DHH460" s="170"/>
      <c r="DHI460" s="170"/>
      <c r="DHJ460" s="170"/>
      <c r="DHK460" s="170"/>
      <c r="DHL460" s="170"/>
      <c r="DHM460" s="170"/>
      <c r="DHN460" s="170"/>
      <c r="DHO460" s="170"/>
      <c r="DHP460" s="170"/>
      <c r="DHQ460" s="170"/>
      <c r="DHR460" s="170"/>
      <c r="DHS460" s="170"/>
      <c r="DHT460" s="170"/>
      <c r="DHU460" s="170"/>
      <c r="DHV460" s="170"/>
      <c r="DHW460" s="170"/>
      <c r="DHX460" s="170"/>
      <c r="DHY460" s="170"/>
      <c r="DHZ460" s="170"/>
      <c r="DIA460" s="170"/>
      <c r="DIB460" s="170"/>
      <c r="DIC460" s="170"/>
      <c r="DID460" s="170"/>
      <c r="DIE460" s="170"/>
      <c r="DIF460" s="170"/>
      <c r="DIG460" s="170"/>
      <c r="DIH460" s="170"/>
      <c r="DII460" s="170"/>
      <c r="DIJ460" s="170"/>
      <c r="DIK460" s="170"/>
      <c r="DIL460" s="170"/>
      <c r="DIM460" s="170"/>
      <c r="DIN460" s="170"/>
      <c r="DIO460" s="170"/>
      <c r="DIP460" s="170"/>
      <c r="DIQ460" s="170"/>
      <c r="DIR460" s="170"/>
      <c r="DIS460" s="170"/>
      <c r="DIT460" s="170"/>
      <c r="DIU460" s="170"/>
      <c r="DIV460" s="170"/>
      <c r="DIW460" s="170"/>
      <c r="DIX460" s="170"/>
      <c r="DIY460" s="170"/>
      <c r="DIZ460" s="170"/>
      <c r="DJA460" s="170"/>
      <c r="DJB460" s="170"/>
      <c r="DJC460" s="170"/>
      <c r="DJD460" s="170"/>
      <c r="DJE460" s="170"/>
      <c r="DJF460" s="170"/>
      <c r="DJG460" s="170"/>
      <c r="DJH460" s="170"/>
      <c r="DJI460" s="170"/>
      <c r="DJJ460" s="170"/>
      <c r="DJK460" s="170"/>
      <c r="DJL460" s="170"/>
      <c r="DJM460" s="170"/>
      <c r="DJN460" s="170"/>
      <c r="DJO460" s="170"/>
      <c r="DJP460" s="170"/>
      <c r="DJQ460" s="170"/>
      <c r="DJR460" s="170"/>
      <c r="DJS460" s="170"/>
      <c r="DJT460" s="170"/>
      <c r="DJU460" s="170"/>
      <c r="DJV460" s="170"/>
      <c r="DJW460" s="170"/>
      <c r="DJX460" s="170"/>
      <c r="DJY460" s="170"/>
      <c r="DJZ460" s="170"/>
      <c r="DKA460" s="170"/>
      <c r="DKB460" s="170"/>
      <c r="DKC460" s="170"/>
      <c r="DKD460" s="170"/>
      <c r="DKE460" s="170"/>
      <c r="DKF460" s="170"/>
      <c r="DKG460" s="170"/>
      <c r="DKH460" s="170"/>
      <c r="DKI460" s="170"/>
      <c r="DKJ460" s="170"/>
      <c r="DKK460" s="170"/>
      <c r="DKL460" s="170"/>
      <c r="DKM460" s="170"/>
      <c r="DKN460" s="170"/>
      <c r="DKO460" s="170"/>
      <c r="DKP460" s="170"/>
      <c r="DKQ460" s="170"/>
      <c r="DKR460" s="170"/>
      <c r="DKS460" s="170"/>
      <c r="DKT460" s="170"/>
      <c r="DKU460" s="170"/>
      <c r="DKV460" s="170"/>
      <c r="DKW460" s="170"/>
      <c r="DKX460" s="170"/>
      <c r="DKY460" s="170"/>
      <c r="DKZ460" s="170"/>
      <c r="DLA460" s="170"/>
      <c r="DLB460" s="170"/>
      <c r="DLC460" s="170"/>
      <c r="DLD460" s="170"/>
      <c r="DLE460" s="170"/>
      <c r="DLF460" s="170"/>
      <c r="DLG460" s="170"/>
      <c r="DLH460" s="170"/>
      <c r="DLI460" s="170"/>
      <c r="DLJ460" s="170"/>
      <c r="DLK460" s="170"/>
      <c r="DLL460" s="170"/>
      <c r="DLM460" s="170"/>
      <c r="DLN460" s="170"/>
      <c r="DLO460" s="170"/>
      <c r="DLP460" s="170"/>
      <c r="DLQ460" s="170"/>
      <c r="DLR460" s="170"/>
      <c r="DLS460" s="170"/>
      <c r="DLT460" s="170"/>
      <c r="DLU460" s="170"/>
      <c r="DLV460" s="170"/>
      <c r="DLW460" s="170"/>
      <c r="DLX460" s="170"/>
      <c r="DLY460" s="170"/>
      <c r="DLZ460" s="170"/>
      <c r="DMA460" s="170"/>
      <c r="DMB460" s="170"/>
      <c r="DMC460" s="170"/>
      <c r="DMD460" s="170"/>
      <c r="DME460" s="170"/>
      <c r="DMF460" s="170"/>
      <c r="DMG460" s="170"/>
      <c r="DMH460" s="170"/>
      <c r="DMI460" s="170"/>
      <c r="DMJ460" s="170"/>
      <c r="DMK460" s="170"/>
      <c r="DML460" s="170"/>
      <c r="DMM460" s="170"/>
      <c r="DMN460" s="170"/>
      <c r="DMO460" s="170"/>
      <c r="DMP460" s="170"/>
      <c r="DMQ460" s="170"/>
      <c r="DMR460" s="170"/>
      <c r="DMS460" s="170"/>
      <c r="DMT460" s="170"/>
      <c r="DMU460" s="170"/>
      <c r="DMV460" s="170"/>
      <c r="DMW460" s="170"/>
      <c r="DMX460" s="170"/>
      <c r="DMY460" s="170"/>
      <c r="DMZ460" s="170"/>
      <c r="DNA460" s="170"/>
      <c r="DNB460" s="170"/>
      <c r="DNC460" s="170"/>
      <c r="DND460" s="170"/>
      <c r="DNE460" s="170"/>
      <c r="DNF460" s="170"/>
      <c r="DNG460" s="170"/>
      <c r="DNH460" s="170"/>
      <c r="DNI460" s="170"/>
      <c r="DNJ460" s="170"/>
      <c r="DNK460" s="170"/>
      <c r="DNL460" s="170"/>
      <c r="DNM460" s="170"/>
      <c r="DNN460" s="170"/>
      <c r="DNO460" s="170"/>
      <c r="DNP460" s="170"/>
      <c r="DNQ460" s="170"/>
      <c r="DNR460" s="170"/>
      <c r="DNS460" s="170"/>
      <c r="DNT460" s="170"/>
      <c r="DNU460" s="170"/>
      <c r="DNV460" s="170"/>
      <c r="DNW460" s="170"/>
      <c r="DNX460" s="170"/>
      <c r="DNY460" s="170"/>
      <c r="DNZ460" s="170"/>
      <c r="DOA460" s="170"/>
      <c r="DOB460" s="170"/>
      <c r="DOC460" s="170"/>
      <c r="DOD460" s="170"/>
      <c r="DOE460" s="170"/>
      <c r="DOF460" s="170"/>
      <c r="DOG460" s="170"/>
      <c r="DOH460" s="170"/>
      <c r="DOI460" s="170"/>
      <c r="DOJ460" s="170"/>
      <c r="DOK460" s="170"/>
      <c r="DOL460" s="170"/>
      <c r="DOM460" s="170"/>
      <c r="DON460" s="170"/>
      <c r="DOO460" s="170"/>
      <c r="DOP460" s="170"/>
      <c r="DOQ460" s="170"/>
      <c r="DOR460" s="170"/>
      <c r="DOS460" s="170"/>
      <c r="DOT460" s="170"/>
      <c r="DOU460" s="170"/>
      <c r="DOV460" s="170"/>
      <c r="DOW460" s="170"/>
      <c r="DOX460" s="170"/>
      <c r="DOY460" s="170"/>
      <c r="DOZ460" s="170"/>
      <c r="DPA460" s="170"/>
      <c r="DPB460" s="170"/>
      <c r="DPC460" s="170"/>
      <c r="DPD460" s="170"/>
      <c r="DPE460" s="170"/>
      <c r="DPF460" s="170"/>
      <c r="DPG460" s="170"/>
      <c r="DPH460" s="170"/>
      <c r="DPI460" s="170"/>
      <c r="DPJ460" s="170"/>
      <c r="DPK460" s="170"/>
      <c r="DPL460" s="170"/>
      <c r="DPM460" s="170"/>
      <c r="DPN460" s="170"/>
      <c r="DPO460" s="170"/>
      <c r="DPP460" s="170"/>
      <c r="DPQ460" s="170"/>
      <c r="DPR460" s="170"/>
      <c r="DPS460" s="170"/>
      <c r="DPT460" s="170"/>
      <c r="DPU460" s="170"/>
      <c r="DPV460" s="170"/>
      <c r="DPW460" s="170"/>
      <c r="DPX460" s="170"/>
      <c r="DPY460" s="170"/>
      <c r="DPZ460" s="170"/>
      <c r="DQA460" s="170"/>
      <c r="DQB460" s="170"/>
      <c r="DQC460" s="170"/>
      <c r="DQD460" s="170"/>
      <c r="DQE460" s="170"/>
      <c r="DQF460" s="170"/>
      <c r="DQG460" s="170"/>
      <c r="DQH460" s="170"/>
      <c r="DQI460" s="170"/>
      <c r="DQJ460" s="170"/>
      <c r="DQK460" s="170"/>
      <c r="DQL460" s="170"/>
      <c r="DQM460" s="170"/>
      <c r="DQN460" s="170"/>
      <c r="DQO460" s="170"/>
      <c r="DQP460" s="170"/>
      <c r="DQQ460" s="170"/>
      <c r="DQR460" s="170"/>
      <c r="DQS460" s="170"/>
      <c r="DQT460" s="170"/>
      <c r="DQU460" s="170"/>
      <c r="DQV460" s="170"/>
      <c r="DQW460" s="170"/>
      <c r="DQX460" s="170"/>
      <c r="DQY460" s="170"/>
      <c r="DQZ460" s="170"/>
      <c r="DRA460" s="170"/>
      <c r="DRB460" s="170"/>
      <c r="DRC460" s="170"/>
      <c r="DRD460" s="170"/>
      <c r="DRE460" s="170"/>
      <c r="DRF460" s="170"/>
      <c r="DRG460" s="170"/>
      <c r="DRH460" s="170"/>
      <c r="DRI460" s="170"/>
      <c r="DRJ460" s="170"/>
      <c r="DRK460" s="170"/>
      <c r="DRL460" s="170"/>
      <c r="DRM460" s="170"/>
      <c r="DRN460" s="170"/>
      <c r="DRO460" s="170"/>
      <c r="DRP460" s="170"/>
      <c r="DRQ460" s="170"/>
      <c r="DRR460" s="170"/>
      <c r="DRS460" s="170"/>
      <c r="DRT460" s="170"/>
      <c r="DRU460" s="170"/>
      <c r="DRV460" s="170"/>
      <c r="DRW460" s="170"/>
      <c r="DRX460" s="170"/>
      <c r="DRY460" s="170"/>
      <c r="DRZ460" s="170"/>
      <c r="DSA460" s="170"/>
      <c r="DSB460" s="170"/>
      <c r="DSC460" s="170"/>
      <c r="DSD460" s="170"/>
      <c r="DSE460" s="170"/>
      <c r="DSF460" s="170"/>
      <c r="DSG460" s="170"/>
      <c r="DSH460" s="170"/>
      <c r="DSI460" s="170"/>
      <c r="DSJ460" s="170"/>
      <c r="DSK460" s="170"/>
      <c r="DSL460" s="170"/>
      <c r="DSM460" s="170"/>
      <c r="DSN460" s="170"/>
      <c r="DSO460" s="170"/>
      <c r="DSP460" s="170"/>
      <c r="DSQ460" s="170"/>
      <c r="DSR460" s="170"/>
      <c r="DSS460" s="170"/>
      <c r="DST460" s="170"/>
      <c r="DSU460" s="170"/>
      <c r="DSV460" s="170"/>
      <c r="DSW460" s="170"/>
      <c r="DSX460" s="170"/>
      <c r="DSY460" s="170"/>
      <c r="DSZ460" s="170"/>
      <c r="DTA460" s="170"/>
      <c r="DTB460" s="170"/>
      <c r="DTC460" s="170"/>
      <c r="DTD460" s="170"/>
      <c r="DTE460" s="170"/>
      <c r="DTF460" s="170"/>
      <c r="DTG460" s="170"/>
      <c r="DTH460" s="170"/>
      <c r="DTI460" s="170"/>
      <c r="DTJ460" s="170"/>
      <c r="DTK460" s="170"/>
      <c r="DTL460" s="170"/>
      <c r="DTM460" s="170"/>
      <c r="DTN460" s="170"/>
      <c r="DTO460" s="170"/>
      <c r="DTP460" s="170"/>
      <c r="DTQ460" s="170"/>
      <c r="DTR460" s="170"/>
      <c r="DTS460" s="170"/>
      <c r="DTT460" s="170"/>
      <c r="DTU460" s="170"/>
      <c r="DTV460" s="170"/>
      <c r="DTW460" s="170"/>
      <c r="DTX460" s="170"/>
      <c r="DTY460" s="170"/>
      <c r="DTZ460" s="170"/>
      <c r="DUA460" s="170"/>
      <c r="DUB460" s="170"/>
      <c r="DUC460" s="170"/>
      <c r="DUD460" s="170"/>
      <c r="DUE460" s="170"/>
      <c r="DUF460" s="170"/>
      <c r="DUG460" s="170"/>
      <c r="DUH460" s="170"/>
      <c r="DUI460" s="170"/>
      <c r="DUJ460" s="170"/>
      <c r="DUK460" s="170"/>
      <c r="DUL460" s="170"/>
      <c r="DUM460" s="170"/>
      <c r="DUN460" s="170"/>
      <c r="DUO460" s="170"/>
      <c r="DUP460" s="170"/>
      <c r="DUQ460" s="170"/>
      <c r="DUR460" s="170"/>
      <c r="DUS460" s="170"/>
      <c r="DUT460" s="170"/>
      <c r="DUU460" s="170"/>
      <c r="DUV460" s="170"/>
      <c r="DUW460" s="170"/>
      <c r="DUX460" s="170"/>
      <c r="DUY460" s="170"/>
      <c r="DUZ460" s="170"/>
      <c r="DVA460" s="170"/>
      <c r="DVB460" s="170"/>
      <c r="DVC460" s="170"/>
      <c r="DVD460" s="170"/>
      <c r="DVE460" s="170"/>
      <c r="DVF460" s="170"/>
      <c r="DVG460" s="170"/>
      <c r="DVH460" s="170"/>
      <c r="DVI460" s="170"/>
      <c r="DVJ460" s="170"/>
      <c r="DVK460" s="170"/>
      <c r="DVL460" s="170"/>
      <c r="DVM460" s="170"/>
      <c r="DVN460" s="170"/>
      <c r="DVO460" s="170"/>
      <c r="DVP460" s="170"/>
      <c r="DVQ460" s="170"/>
      <c r="DVR460" s="170"/>
      <c r="DVS460" s="170"/>
      <c r="DVT460" s="170"/>
      <c r="DVU460" s="170"/>
      <c r="DVV460" s="170"/>
      <c r="DVW460" s="170"/>
      <c r="DVX460" s="170"/>
      <c r="DVY460" s="170"/>
      <c r="DVZ460" s="170"/>
      <c r="DWA460" s="170"/>
      <c r="DWB460" s="170"/>
      <c r="DWC460" s="170"/>
      <c r="DWD460" s="170"/>
      <c r="DWE460" s="170"/>
      <c r="DWF460" s="170"/>
      <c r="DWG460" s="170"/>
      <c r="DWH460" s="170"/>
      <c r="DWI460" s="170"/>
      <c r="DWJ460" s="170"/>
      <c r="DWK460" s="170"/>
      <c r="DWL460" s="170"/>
      <c r="DWM460" s="170"/>
      <c r="DWN460" s="170"/>
      <c r="DWO460" s="170"/>
      <c r="DWP460" s="170"/>
      <c r="DWQ460" s="170"/>
      <c r="DWR460" s="170"/>
      <c r="DWS460" s="170"/>
      <c r="DWT460" s="170"/>
      <c r="DWU460" s="170"/>
      <c r="DWV460" s="170"/>
      <c r="DWW460" s="170"/>
      <c r="DWX460" s="170"/>
      <c r="DWY460" s="170"/>
      <c r="DWZ460" s="170"/>
      <c r="DXA460" s="170"/>
      <c r="DXB460" s="170"/>
      <c r="DXC460" s="170"/>
      <c r="DXD460" s="170"/>
      <c r="DXE460" s="170"/>
      <c r="DXF460" s="170"/>
      <c r="DXG460" s="170"/>
      <c r="DXH460" s="170"/>
      <c r="DXI460" s="170"/>
      <c r="DXJ460" s="170"/>
      <c r="DXK460" s="170"/>
      <c r="DXL460" s="170"/>
      <c r="DXM460" s="170"/>
      <c r="DXN460" s="170"/>
      <c r="DXO460" s="170"/>
      <c r="DXP460" s="170"/>
      <c r="DXQ460" s="170"/>
      <c r="DXR460" s="170"/>
      <c r="DXS460" s="170"/>
      <c r="DXT460" s="170"/>
      <c r="DXU460" s="170"/>
      <c r="DXV460" s="170"/>
      <c r="DXW460" s="170"/>
      <c r="DXX460" s="170"/>
      <c r="DXY460" s="170"/>
      <c r="DXZ460" s="170"/>
      <c r="DYA460" s="170"/>
      <c r="DYB460" s="170"/>
      <c r="DYC460" s="170"/>
      <c r="DYD460" s="170"/>
      <c r="DYE460" s="170"/>
      <c r="DYF460" s="170"/>
      <c r="DYG460" s="170"/>
      <c r="DYH460" s="170"/>
      <c r="DYI460" s="170"/>
      <c r="DYJ460" s="170"/>
      <c r="DYK460" s="170"/>
      <c r="DYL460" s="170"/>
      <c r="DYM460" s="170"/>
      <c r="DYN460" s="170"/>
      <c r="DYO460" s="170"/>
      <c r="DYP460" s="170"/>
      <c r="DYQ460" s="170"/>
      <c r="DYR460" s="170"/>
      <c r="DYS460" s="170"/>
      <c r="DYT460" s="170"/>
      <c r="DYU460" s="170"/>
      <c r="DYV460" s="170"/>
      <c r="DYW460" s="170"/>
      <c r="DYX460" s="170"/>
      <c r="DYY460" s="170"/>
      <c r="DYZ460" s="170"/>
      <c r="DZA460" s="170"/>
      <c r="DZB460" s="170"/>
      <c r="DZC460" s="170"/>
      <c r="DZD460" s="170"/>
      <c r="DZE460" s="170"/>
      <c r="DZF460" s="170"/>
      <c r="DZG460" s="170"/>
      <c r="DZH460" s="170"/>
      <c r="DZI460" s="170"/>
      <c r="DZJ460" s="170"/>
      <c r="DZK460" s="170"/>
      <c r="DZL460" s="170"/>
      <c r="DZM460" s="170"/>
      <c r="DZN460" s="170"/>
      <c r="DZO460" s="170"/>
      <c r="DZP460" s="170"/>
      <c r="DZQ460" s="170"/>
      <c r="DZR460" s="170"/>
      <c r="DZS460" s="170"/>
      <c r="DZT460" s="170"/>
      <c r="DZU460" s="170"/>
      <c r="DZV460" s="170"/>
      <c r="DZW460" s="170"/>
      <c r="DZX460" s="170"/>
      <c r="DZY460" s="170"/>
      <c r="DZZ460" s="170"/>
      <c r="EAA460" s="170"/>
      <c r="EAB460" s="170"/>
      <c r="EAC460" s="170"/>
      <c r="EAD460" s="170"/>
      <c r="EAE460" s="170"/>
      <c r="EAF460" s="170"/>
      <c r="EAG460" s="170"/>
      <c r="EAH460" s="170"/>
      <c r="EAI460" s="170"/>
      <c r="EAJ460" s="170"/>
      <c r="EAK460" s="170"/>
      <c r="EAL460" s="170"/>
      <c r="EAM460" s="170"/>
      <c r="EAN460" s="170"/>
      <c r="EAO460" s="170"/>
      <c r="EAP460" s="170"/>
      <c r="EAQ460" s="170"/>
      <c r="EAR460" s="170"/>
      <c r="EAS460" s="170"/>
      <c r="EAT460" s="170"/>
      <c r="EAU460" s="170"/>
      <c r="EAV460" s="170"/>
      <c r="EAW460" s="170"/>
      <c r="EAX460" s="170"/>
      <c r="EAY460" s="170"/>
      <c r="EAZ460" s="170"/>
      <c r="EBA460" s="170"/>
      <c r="EBB460" s="170"/>
      <c r="EBC460" s="170"/>
      <c r="EBD460" s="170"/>
      <c r="EBE460" s="170"/>
      <c r="EBF460" s="170"/>
      <c r="EBG460" s="170"/>
      <c r="EBH460" s="170"/>
      <c r="EBI460" s="170"/>
      <c r="EBJ460" s="170"/>
      <c r="EBK460" s="170"/>
      <c r="EBL460" s="170"/>
      <c r="EBM460" s="170"/>
      <c r="EBN460" s="170"/>
      <c r="EBO460" s="170"/>
      <c r="EBP460" s="170"/>
      <c r="EBQ460" s="170"/>
      <c r="EBR460" s="170"/>
      <c r="EBS460" s="170"/>
      <c r="EBT460" s="170"/>
      <c r="EBU460" s="170"/>
      <c r="EBV460" s="170"/>
      <c r="EBW460" s="170"/>
      <c r="EBX460" s="170"/>
      <c r="EBY460" s="170"/>
      <c r="EBZ460" s="170"/>
      <c r="ECA460" s="170"/>
      <c r="ECB460" s="170"/>
      <c r="ECC460" s="170"/>
      <c r="ECD460" s="170"/>
      <c r="ECE460" s="170"/>
      <c r="ECF460" s="170"/>
      <c r="ECG460" s="170"/>
      <c r="ECH460" s="170"/>
      <c r="ECI460" s="170"/>
      <c r="ECJ460" s="170"/>
      <c r="ECK460" s="170"/>
      <c r="ECL460" s="170"/>
      <c r="ECM460" s="170"/>
      <c r="ECN460" s="170"/>
      <c r="ECO460" s="170"/>
      <c r="ECP460" s="170"/>
      <c r="ECQ460" s="170"/>
      <c r="ECR460" s="170"/>
      <c r="ECS460" s="170"/>
      <c r="ECT460" s="170"/>
      <c r="ECU460" s="170"/>
      <c r="ECV460" s="170"/>
      <c r="ECW460" s="170"/>
      <c r="ECX460" s="170"/>
      <c r="ECY460" s="170"/>
      <c r="ECZ460" s="170"/>
      <c r="EDA460" s="170"/>
      <c r="EDB460" s="170"/>
      <c r="EDC460" s="170"/>
      <c r="EDD460" s="170"/>
      <c r="EDE460" s="170"/>
      <c r="EDF460" s="170"/>
      <c r="EDG460" s="170"/>
      <c r="EDH460" s="170"/>
      <c r="EDI460" s="170"/>
      <c r="EDJ460" s="170"/>
      <c r="EDK460" s="170"/>
      <c r="EDL460" s="170"/>
      <c r="EDM460" s="170"/>
      <c r="EDN460" s="170"/>
      <c r="EDO460" s="170"/>
      <c r="EDP460" s="170"/>
      <c r="EDQ460" s="170"/>
      <c r="EDR460" s="170"/>
      <c r="EDS460" s="170"/>
      <c r="EDT460" s="170"/>
      <c r="EDU460" s="170"/>
      <c r="EDV460" s="170"/>
      <c r="EDW460" s="170"/>
      <c r="EDX460" s="170"/>
      <c r="EDY460" s="170"/>
      <c r="EDZ460" s="170"/>
      <c r="EEA460" s="170"/>
      <c r="EEB460" s="170"/>
      <c r="EEC460" s="170"/>
      <c r="EED460" s="170"/>
      <c r="EEE460" s="170"/>
      <c r="EEF460" s="170"/>
      <c r="EEG460" s="170"/>
      <c r="EEH460" s="170"/>
      <c r="EEI460" s="170"/>
      <c r="EEJ460" s="170"/>
      <c r="EEK460" s="170"/>
      <c r="EEL460" s="170"/>
      <c r="EEM460" s="170"/>
      <c r="EEN460" s="170"/>
      <c r="EEO460" s="170"/>
      <c r="EEP460" s="170"/>
      <c r="EEQ460" s="170"/>
      <c r="EER460" s="170"/>
      <c r="EES460" s="170"/>
      <c r="EET460" s="170"/>
      <c r="EEU460" s="170"/>
      <c r="EEV460" s="170"/>
      <c r="EEW460" s="170"/>
      <c r="EEX460" s="170"/>
      <c r="EEY460" s="170"/>
      <c r="EEZ460" s="170"/>
      <c r="EFA460" s="170"/>
      <c r="EFB460" s="170"/>
      <c r="EFC460" s="170"/>
      <c r="EFD460" s="170"/>
      <c r="EFE460" s="170"/>
      <c r="EFF460" s="170"/>
      <c r="EFG460" s="170"/>
      <c r="EFH460" s="170"/>
      <c r="EFI460" s="170"/>
      <c r="EFJ460" s="170"/>
      <c r="EFK460" s="170"/>
      <c r="EFL460" s="170"/>
      <c r="EFM460" s="170"/>
      <c r="EFN460" s="170"/>
      <c r="EFO460" s="170"/>
      <c r="EFP460" s="170"/>
      <c r="EFQ460" s="170"/>
      <c r="EFR460" s="170"/>
      <c r="EFS460" s="170"/>
      <c r="EFT460" s="170"/>
      <c r="EFU460" s="170"/>
      <c r="EFV460" s="170"/>
      <c r="EFW460" s="170"/>
      <c r="EFX460" s="170"/>
      <c r="EFY460" s="170"/>
      <c r="EFZ460" s="170"/>
      <c r="EGA460" s="170"/>
      <c r="EGB460" s="170"/>
      <c r="EGC460" s="170"/>
      <c r="EGD460" s="170"/>
      <c r="EGE460" s="170"/>
      <c r="EGF460" s="170"/>
      <c r="EGG460" s="170"/>
      <c r="EGH460" s="170"/>
      <c r="EGI460" s="170"/>
      <c r="EGJ460" s="170"/>
      <c r="EGK460" s="170"/>
      <c r="EGL460" s="170"/>
      <c r="EGM460" s="170"/>
      <c r="EGN460" s="170"/>
      <c r="EGO460" s="170"/>
      <c r="EGP460" s="170"/>
      <c r="EGQ460" s="170"/>
      <c r="EGR460" s="170"/>
      <c r="EGS460" s="170"/>
      <c r="EGT460" s="170"/>
      <c r="EGU460" s="170"/>
      <c r="EGV460" s="170"/>
      <c r="EGW460" s="170"/>
      <c r="EGX460" s="170"/>
      <c r="EGY460" s="170"/>
      <c r="EGZ460" s="170"/>
      <c r="EHA460" s="170"/>
      <c r="EHB460" s="170"/>
      <c r="EHC460" s="170"/>
      <c r="EHD460" s="170"/>
      <c r="EHE460" s="170"/>
      <c r="EHF460" s="170"/>
      <c r="EHG460" s="170"/>
      <c r="EHH460" s="170"/>
      <c r="EHI460" s="170"/>
      <c r="EHJ460" s="170"/>
      <c r="EHK460" s="170"/>
      <c r="EHL460" s="170"/>
      <c r="EHM460" s="170"/>
      <c r="EHN460" s="170"/>
      <c r="EHO460" s="170"/>
      <c r="EHP460" s="170"/>
      <c r="EHQ460" s="170"/>
      <c r="EHR460" s="170"/>
      <c r="EHS460" s="170"/>
      <c r="EHT460" s="170"/>
      <c r="EHU460" s="170"/>
      <c r="EHV460" s="170"/>
      <c r="EHW460" s="170"/>
      <c r="EHX460" s="170"/>
      <c r="EHY460" s="170"/>
      <c r="EHZ460" s="170"/>
      <c r="EIA460" s="170"/>
      <c r="EIB460" s="170"/>
      <c r="EIC460" s="170"/>
      <c r="EID460" s="170"/>
      <c r="EIE460" s="170"/>
      <c r="EIF460" s="170"/>
      <c r="EIG460" s="170"/>
      <c r="EIH460" s="170"/>
      <c r="EII460" s="170"/>
      <c r="EIJ460" s="170"/>
      <c r="EIK460" s="170"/>
      <c r="EIL460" s="170"/>
      <c r="EIM460" s="170"/>
      <c r="EIN460" s="170"/>
      <c r="EIO460" s="170"/>
      <c r="EIP460" s="170"/>
      <c r="EIQ460" s="170"/>
      <c r="EIR460" s="170"/>
      <c r="EIS460" s="170"/>
      <c r="EIT460" s="170"/>
      <c r="EIU460" s="170"/>
      <c r="EIV460" s="170"/>
      <c r="EIW460" s="170"/>
      <c r="EIX460" s="170"/>
      <c r="EIY460" s="170"/>
      <c r="EIZ460" s="170"/>
      <c r="EJA460" s="170"/>
      <c r="EJB460" s="170"/>
      <c r="EJC460" s="170"/>
      <c r="EJD460" s="170"/>
      <c r="EJE460" s="170"/>
      <c r="EJF460" s="170"/>
      <c r="EJG460" s="170"/>
      <c r="EJH460" s="170"/>
      <c r="EJI460" s="170"/>
      <c r="EJJ460" s="170"/>
      <c r="EJK460" s="170"/>
      <c r="EJL460" s="170"/>
      <c r="EJM460" s="170"/>
      <c r="EJN460" s="170"/>
      <c r="EJO460" s="170"/>
      <c r="EJP460" s="170"/>
      <c r="EJQ460" s="170"/>
      <c r="EJR460" s="170"/>
      <c r="EJS460" s="170"/>
      <c r="EJT460" s="170"/>
      <c r="EJU460" s="170"/>
      <c r="EJV460" s="170"/>
      <c r="EJW460" s="170"/>
      <c r="EJX460" s="170"/>
      <c r="EJY460" s="170"/>
      <c r="EJZ460" s="170"/>
      <c r="EKA460" s="170"/>
      <c r="EKB460" s="170"/>
      <c r="EKC460" s="170"/>
      <c r="EKD460" s="170"/>
      <c r="EKE460" s="170"/>
      <c r="EKF460" s="170"/>
      <c r="EKG460" s="170"/>
      <c r="EKH460" s="170"/>
      <c r="EKI460" s="170"/>
      <c r="EKJ460" s="170"/>
      <c r="EKK460" s="170"/>
      <c r="EKL460" s="170"/>
      <c r="EKM460" s="170"/>
      <c r="EKN460" s="170"/>
      <c r="EKO460" s="170"/>
      <c r="EKP460" s="170"/>
      <c r="EKQ460" s="170"/>
      <c r="EKR460" s="170"/>
      <c r="EKS460" s="170"/>
      <c r="EKT460" s="170"/>
      <c r="EKU460" s="170"/>
      <c r="EKV460" s="170"/>
      <c r="EKW460" s="170"/>
      <c r="EKX460" s="170"/>
      <c r="EKY460" s="170"/>
      <c r="EKZ460" s="170"/>
      <c r="ELA460" s="170"/>
      <c r="ELB460" s="170"/>
      <c r="ELC460" s="170"/>
      <c r="ELD460" s="170"/>
      <c r="ELE460" s="170"/>
      <c r="ELF460" s="170"/>
      <c r="ELG460" s="170"/>
      <c r="ELH460" s="170"/>
      <c r="ELI460" s="170"/>
      <c r="ELJ460" s="170"/>
      <c r="ELK460" s="170"/>
      <c r="ELL460" s="170"/>
      <c r="ELM460" s="170"/>
      <c r="ELN460" s="170"/>
      <c r="ELO460" s="170"/>
      <c r="ELP460" s="170"/>
      <c r="ELQ460" s="170"/>
      <c r="ELR460" s="170"/>
      <c r="ELS460" s="170"/>
      <c r="ELT460" s="170"/>
      <c r="ELU460" s="170"/>
      <c r="ELV460" s="170"/>
      <c r="ELW460" s="170"/>
      <c r="ELX460" s="170"/>
      <c r="ELY460" s="170"/>
      <c r="ELZ460" s="170"/>
      <c r="EMA460" s="170"/>
      <c r="EMB460" s="170"/>
      <c r="EMC460" s="170"/>
      <c r="EMD460" s="170"/>
      <c r="EME460" s="170"/>
      <c r="EMF460" s="170"/>
      <c r="EMG460" s="170"/>
      <c r="EMH460" s="170"/>
      <c r="EMI460" s="170"/>
      <c r="EMJ460" s="170"/>
      <c r="EMK460" s="170"/>
      <c r="EML460" s="170"/>
      <c r="EMM460" s="170"/>
      <c r="EMN460" s="170"/>
      <c r="EMO460" s="170"/>
      <c r="EMP460" s="170"/>
      <c r="EMQ460" s="170"/>
      <c r="EMR460" s="170"/>
      <c r="EMS460" s="170"/>
      <c r="EMT460" s="170"/>
      <c r="EMU460" s="170"/>
      <c r="EMV460" s="170"/>
      <c r="EMW460" s="170"/>
      <c r="EMX460" s="170"/>
      <c r="EMY460" s="170"/>
      <c r="EMZ460" s="170"/>
      <c r="ENA460" s="170"/>
      <c r="ENB460" s="170"/>
      <c r="ENC460" s="170"/>
      <c r="END460" s="170"/>
      <c r="ENE460" s="170"/>
      <c r="ENF460" s="170"/>
      <c r="ENG460" s="170"/>
      <c r="ENH460" s="170"/>
      <c r="ENI460" s="170"/>
      <c r="ENJ460" s="170"/>
      <c r="ENK460" s="170"/>
      <c r="ENL460" s="170"/>
      <c r="ENM460" s="170"/>
      <c r="ENN460" s="170"/>
      <c r="ENO460" s="170"/>
      <c r="ENP460" s="170"/>
      <c r="ENQ460" s="170"/>
      <c r="ENR460" s="170"/>
      <c r="ENS460" s="170"/>
      <c r="ENT460" s="170"/>
      <c r="ENU460" s="170"/>
      <c r="ENV460" s="170"/>
      <c r="ENW460" s="170"/>
      <c r="ENX460" s="170"/>
      <c r="ENY460" s="170"/>
      <c r="ENZ460" s="170"/>
      <c r="EOA460" s="170"/>
      <c r="EOB460" s="170"/>
      <c r="EOC460" s="170"/>
      <c r="EOD460" s="170"/>
      <c r="EOE460" s="170"/>
      <c r="EOF460" s="170"/>
      <c r="EOG460" s="170"/>
      <c r="EOH460" s="170"/>
      <c r="EOI460" s="170"/>
      <c r="EOJ460" s="170"/>
      <c r="EOK460" s="170"/>
      <c r="EOL460" s="170"/>
      <c r="EOM460" s="170"/>
      <c r="EON460" s="170"/>
      <c r="EOO460" s="170"/>
      <c r="EOP460" s="170"/>
      <c r="EOQ460" s="170"/>
      <c r="EOR460" s="170"/>
      <c r="EOS460" s="170"/>
      <c r="EOT460" s="170"/>
      <c r="EOU460" s="170"/>
      <c r="EOV460" s="170"/>
      <c r="EOW460" s="170"/>
      <c r="EOX460" s="170"/>
      <c r="EOY460" s="170"/>
      <c r="EOZ460" s="170"/>
      <c r="EPA460" s="170"/>
      <c r="EPB460" s="170"/>
      <c r="EPC460" s="170"/>
      <c r="EPD460" s="170"/>
      <c r="EPE460" s="170"/>
      <c r="EPF460" s="170"/>
      <c r="EPG460" s="170"/>
      <c r="EPH460" s="170"/>
      <c r="EPI460" s="170"/>
      <c r="EPJ460" s="170"/>
      <c r="EPK460" s="170"/>
      <c r="EPL460" s="170"/>
      <c r="EPM460" s="170"/>
      <c r="EPN460" s="170"/>
      <c r="EPO460" s="170"/>
      <c r="EPP460" s="170"/>
      <c r="EPQ460" s="170"/>
      <c r="EPR460" s="170"/>
      <c r="EPS460" s="170"/>
      <c r="EPT460" s="170"/>
      <c r="EPU460" s="170"/>
      <c r="EPV460" s="170"/>
      <c r="EPW460" s="170"/>
      <c r="EPX460" s="170"/>
      <c r="EPY460" s="170"/>
      <c r="EPZ460" s="170"/>
      <c r="EQA460" s="170"/>
      <c r="EQB460" s="170"/>
      <c r="EQC460" s="170"/>
      <c r="EQD460" s="170"/>
      <c r="EQE460" s="170"/>
      <c r="EQF460" s="170"/>
      <c r="EQG460" s="170"/>
      <c r="EQH460" s="170"/>
      <c r="EQI460" s="170"/>
      <c r="EQJ460" s="170"/>
      <c r="EQK460" s="170"/>
      <c r="EQL460" s="170"/>
      <c r="EQM460" s="170"/>
      <c r="EQN460" s="170"/>
      <c r="EQO460" s="170"/>
      <c r="EQP460" s="170"/>
      <c r="EQQ460" s="170"/>
      <c r="EQR460" s="170"/>
      <c r="EQS460" s="170"/>
      <c r="EQT460" s="170"/>
      <c r="EQU460" s="170"/>
      <c r="EQV460" s="170"/>
      <c r="EQW460" s="170"/>
      <c r="EQX460" s="170"/>
      <c r="EQY460" s="170"/>
      <c r="EQZ460" s="170"/>
      <c r="ERA460" s="170"/>
      <c r="ERB460" s="170"/>
      <c r="ERC460" s="170"/>
      <c r="ERD460" s="170"/>
      <c r="ERE460" s="170"/>
      <c r="ERF460" s="170"/>
      <c r="ERG460" s="170"/>
      <c r="ERH460" s="170"/>
      <c r="ERI460" s="170"/>
      <c r="ERJ460" s="170"/>
      <c r="ERK460" s="170"/>
      <c r="ERL460" s="170"/>
      <c r="ERM460" s="170"/>
      <c r="ERN460" s="170"/>
      <c r="ERO460" s="170"/>
      <c r="ERP460" s="170"/>
      <c r="ERQ460" s="170"/>
      <c r="ERR460" s="170"/>
      <c r="ERS460" s="170"/>
      <c r="ERT460" s="170"/>
      <c r="ERU460" s="170"/>
      <c r="ERV460" s="170"/>
      <c r="ERW460" s="170"/>
      <c r="ERX460" s="170"/>
      <c r="ERY460" s="170"/>
      <c r="ERZ460" s="170"/>
      <c r="ESA460" s="170"/>
      <c r="ESB460" s="170"/>
      <c r="ESC460" s="170"/>
      <c r="ESD460" s="170"/>
      <c r="ESE460" s="170"/>
      <c r="ESF460" s="170"/>
      <c r="ESG460" s="170"/>
      <c r="ESH460" s="170"/>
      <c r="ESI460" s="170"/>
      <c r="ESJ460" s="170"/>
      <c r="ESK460" s="170"/>
      <c r="ESL460" s="170"/>
      <c r="ESM460" s="170"/>
      <c r="ESN460" s="170"/>
      <c r="ESO460" s="170"/>
      <c r="ESP460" s="170"/>
      <c r="ESQ460" s="170"/>
      <c r="ESR460" s="170"/>
      <c r="ESS460" s="170"/>
      <c r="EST460" s="170"/>
      <c r="ESU460" s="170"/>
      <c r="ESV460" s="170"/>
      <c r="ESW460" s="170"/>
      <c r="ESX460" s="170"/>
      <c r="ESY460" s="170"/>
      <c r="ESZ460" s="170"/>
      <c r="ETA460" s="170"/>
      <c r="ETB460" s="170"/>
      <c r="ETC460" s="170"/>
      <c r="ETD460" s="170"/>
      <c r="ETE460" s="170"/>
      <c r="ETF460" s="170"/>
      <c r="ETG460" s="170"/>
      <c r="ETH460" s="170"/>
      <c r="ETI460" s="170"/>
      <c r="ETJ460" s="170"/>
      <c r="ETK460" s="170"/>
      <c r="ETL460" s="170"/>
      <c r="ETM460" s="170"/>
      <c r="ETN460" s="170"/>
      <c r="ETO460" s="170"/>
      <c r="ETP460" s="170"/>
      <c r="ETQ460" s="170"/>
      <c r="ETR460" s="170"/>
      <c r="ETS460" s="170"/>
      <c r="ETT460" s="170"/>
      <c r="ETU460" s="170"/>
      <c r="ETV460" s="170"/>
      <c r="ETW460" s="170"/>
      <c r="ETX460" s="170"/>
      <c r="ETY460" s="170"/>
      <c r="ETZ460" s="170"/>
      <c r="EUA460" s="170"/>
      <c r="EUB460" s="170"/>
      <c r="EUC460" s="170"/>
      <c r="EUD460" s="170"/>
      <c r="EUE460" s="170"/>
      <c r="EUF460" s="170"/>
      <c r="EUG460" s="170"/>
      <c r="EUH460" s="170"/>
      <c r="EUI460" s="170"/>
      <c r="EUJ460" s="170"/>
      <c r="EUK460" s="170"/>
      <c r="EUL460" s="170"/>
      <c r="EUM460" s="170"/>
      <c r="EUN460" s="170"/>
      <c r="EUO460" s="170"/>
      <c r="EUP460" s="170"/>
      <c r="EUQ460" s="170"/>
      <c r="EUR460" s="170"/>
      <c r="EUS460" s="170"/>
      <c r="EUT460" s="170"/>
      <c r="EUU460" s="170"/>
      <c r="EUV460" s="170"/>
      <c r="EUW460" s="170"/>
      <c r="EUX460" s="170"/>
      <c r="EUY460" s="170"/>
      <c r="EUZ460" s="170"/>
      <c r="EVA460" s="170"/>
      <c r="EVB460" s="170"/>
      <c r="EVC460" s="170"/>
      <c r="EVD460" s="170"/>
      <c r="EVE460" s="170"/>
      <c r="EVF460" s="170"/>
      <c r="EVG460" s="170"/>
      <c r="EVH460" s="170"/>
      <c r="EVI460" s="170"/>
      <c r="EVJ460" s="170"/>
      <c r="EVK460" s="170"/>
      <c r="EVL460" s="170"/>
      <c r="EVM460" s="170"/>
      <c r="EVN460" s="170"/>
      <c r="EVO460" s="170"/>
      <c r="EVP460" s="170"/>
      <c r="EVQ460" s="170"/>
      <c r="EVR460" s="170"/>
      <c r="EVS460" s="170"/>
      <c r="EVT460" s="170"/>
      <c r="EVU460" s="170"/>
      <c r="EVV460" s="170"/>
      <c r="EVW460" s="170"/>
      <c r="EVX460" s="170"/>
      <c r="EVY460" s="170"/>
      <c r="EVZ460" s="170"/>
      <c r="EWA460" s="170"/>
      <c r="EWB460" s="170"/>
      <c r="EWC460" s="170"/>
      <c r="EWD460" s="170"/>
      <c r="EWE460" s="170"/>
      <c r="EWF460" s="170"/>
      <c r="EWG460" s="170"/>
      <c r="EWH460" s="170"/>
      <c r="EWI460" s="170"/>
      <c r="EWJ460" s="170"/>
      <c r="EWK460" s="170"/>
      <c r="EWL460" s="170"/>
      <c r="EWM460" s="170"/>
      <c r="EWN460" s="170"/>
      <c r="EWO460" s="170"/>
      <c r="EWP460" s="170"/>
      <c r="EWQ460" s="170"/>
      <c r="EWR460" s="170"/>
      <c r="EWS460" s="170"/>
      <c r="EWT460" s="170"/>
      <c r="EWU460" s="170"/>
      <c r="EWV460" s="170"/>
      <c r="EWW460" s="170"/>
      <c r="EWX460" s="170"/>
      <c r="EWY460" s="170"/>
      <c r="EWZ460" s="170"/>
      <c r="EXA460" s="170"/>
      <c r="EXB460" s="170"/>
      <c r="EXC460" s="170"/>
      <c r="EXD460" s="170"/>
      <c r="EXE460" s="170"/>
      <c r="EXF460" s="170"/>
      <c r="EXG460" s="170"/>
      <c r="EXH460" s="170"/>
      <c r="EXI460" s="170"/>
      <c r="EXJ460" s="170"/>
      <c r="EXK460" s="170"/>
      <c r="EXL460" s="170"/>
      <c r="EXM460" s="170"/>
      <c r="EXN460" s="170"/>
      <c r="EXO460" s="170"/>
      <c r="EXP460" s="170"/>
      <c r="EXQ460" s="170"/>
      <c r="EXR460" s="170"/>
      <c r="EXS460" s="170"/>
      <c r="EXT460" s="170"/>
      <c r="EXU460" s="170"/>
      <c r="EXV460" s="170"/>
      <c r="EXW460" s="170"/>
      <c r="EXX460" s="170"/>
      <c r="EXY460" s="170"/>
      <c r="EXZ460" s="170"/>
      <c r="EYA460" s="170"/>
      <c r="EYB460" s="170"/>
      <c r="EYC460" s="170"/>
      <c r="EYD460" s="170"/>
      <c r="EYE460" s="170"/>
      <c r="EYF460" s="170"/>
      <c r="EYG460" s="170"/>
      <c r="EYH460" s="170"/>
      <c r="EYI460" s="170"/>
      <c r="EYJ460" s="170"/>
      <c r="EYK460" s="170"/>
      <c r="EYL460" s="170"/>
      <c r="EYM460" s="170"/>
      <c r="EYN460" s="170"/>
      <c r="EYO460" s="170"/>
      <c r="EYP460" s="170"/>
      <c r="EYQ460" s="170"/>
      <c r="EYR460" s="170"/>
      <c r="EYS460" s="170"/>
      <c r="EYT460" s="170"/>
      <c r="EYU460" s="170"/>
      <c r="EYV460" s="170"/>
      <c r="EYW460" s="170"/>
      <c r="EYX460" s="170"/>
      <c r="EYY460" s="170"/>
      <c r="EYZ460" s="170"/>
      <c r="EZA460" s="170"/>
      <c r="EZB460" s="170"/>
      <c r="EZC460" s="170"/>
      <c r="EZD460" s="170"/>
      <c r="EZE460" s="170"/>
      <c r="EZF460" s="170"/>
      <c r="EZG460" s="170"/>
      <c r="EZH460" s="170"/>
      <c r="EZI460" s="170"/>
      <c r="EZJ460" s="170"/>
      <c r="EZK460" s="170"/>
      <c r="EZL460" s="170"/>
      <c r="EZM460" s="170"/>
      <c r="EZN460" s="170"/>
      <c r="EZO460" s="170"/>
      <c r="EZP460" s="170"/>
      <c r="EZQ460" s="170"/>
      <c r="EZR460" s="170"/>
      <c r="EZS460" s="170"/>
      <c r="EZT460" s="170"/>
      <c r="EZU460" s="170"/>
      <c r="EZV460" s="170"/>
      <c r="EZW460" s="170"/>
      <c r="EZX460" s="170"/>
      <c r="EZY460" s="170"/>
      <c r="EZZ460" s="170"/>
      <c r="FAA460" s="170"/>
      <c r="FAB460" s="170"/>
      <c r="FAC460" s="170"/>
      <c r="FAD460" s="170"/>
      <c r="FAE460" s="170"/>
      <c r="FAF460" s="170"/>
      <c r="FAG460" s="170"/>
      <c r="FAH460" s="170"/>
      <c r="FAI460" s="170"/>
      <c r="FAJ460" s="170"/>
      <c r="FAK460" s="170"/>
      <c r="FAL460" s="170"/>
      <c r="FAM460" s="170"/>
      <c r="FAN460" s="170"/>
      <c r="FAO460" s="170"/>
      <c r="FAP460" s="170"/>
      <c r="FAQ460" s="170"/>
      <c r="FAR460" s="170"/>
      <c r="FAS460" s="170"/>
      <c r="FAT460" s="170"/>
      <c r="FAU460" s="170"/>
      <c r="FAV460" s="170"/>
      <c r="FAW460" s="170"/>
      <c r="FAX460" s="170"/>
      <c r="FAY460" s="170"/>
      <c r="FAZ460" s="170"/>
      <c r="FBA460" s="170"/>
      <c r="FBB460" s="170"/>
      <c r="FBC460" s="170"/>
      <c r="FBD460" s="170"/>
      <c r="FBE460" s="170"/>
      <c r="FBF460" s="170"/>
      <c r="FBG460" s="170"/>
      <c r="FBH460" s="170"/>
      <c r="FBI460" s="170"/>
      <c r="FBJ460" s="170"/>
      <c r="FBK460" s="170"/>
      <c r="FBL460" s="170"/>
      <c r="FBM460" s="170"/>
      <c r="FBN460" s="170"/>
      <c r="FBO460" s="170"/>
      <c r="FBP460" s="170"/>
      <c r="FBQ460" s="170"/>
      <c r="FBR460" s="170"/>
      <c r="FBS460" s="170"/>
      <c r="FBT460" s="170"/>
      <c r="FBU460" s="170"/>
      <c r="FBV460" s="170"/>
      <c r="FBW460" s="170"/>
      <c r="FBX460" s="170"/>
      <c r="FBY460" s="170"/>
      <c r="FBZ460" s="170"/>
      <c r="FCA460" s="170"/>
      <c r="FCB460" s="170"/>
      <c r="FCC460" s="170"/>
      <c r="FCD460" s="170"/>
      <c r="FCE460" s="170"/>
      <c r="FCF460" s="170"/>
      <c r="FCG460" s="170"/>
      <c r="FCH460" s="170"/>
      <c r="FCI460" s="170"/>
      <c r="FCJ460" s="170"/>
      <c r="FCK460" s="170"/>
      <c r="FCL460" s="170"/>
      <c r="FCM460" s="170"/>
      <c r="FCN460" s="170"/>
      <c r="FCO460" s="170"/>
      <c r="FCP460" s="170"/>
      <c r="FCQ460" s="170"/>
      <c r="FCR460" s="170"/>
      <c r="FCS460" s="170"/>
      <c r="FCT460" s="170"/>
      <c r="FCU460" s="170"/>
      <c r="FCV460" s="170"/>
      <c r="FCW460" s="170"/>
      <c r="FCX460" s="170"/>
      <c r="FCY460" s="170"/>
      <c r="FCZ460" s="170"/>
      <c r="FDA460" s="170"/>
      <c r="FDB460" s="170"/>
      <c r="FDC460" s="170"/>
      <c r="FDD460" s="170"/>
      <c r="FDE460" s="170"/>
      <c r="FDF460" s="170"/>
      <c r="FDG460" s="170"/>
      <c r="FDH460" s="170"/>
      <c r="FDI460" s="170"/>
      <c r="FDJ460" s="170"/>
      <c r="FDK460" s="170"/>
      <c r="FDL460" s="170"/>
      <c r="FDM460" s="170"/>
      <c r="FDN460" s="170"/>
      <c r="FDO460" s="170"/>
      <c r="FDP460" s="170"/>
      <c r="FDQ460" s="170"/>
      <c r="FDR460" s="170"/>
      <c r="FDS460" s="170"/>
      <c r="FDT460" s="170"/>
      <c r="FDU460" s="170"/>
      <c r="FDV460" s="170"/>
      <c r="FDW460" s="170"/>
      <c r="FDX460" s="170"/>
      <c r="FDY460" s="170"/>
      <c r="FDZ460" s="170"/>
      <c r="FEA460" s="170"/>
      <c r="FEB460" s="170"/>
      <c r="FEC460" s="170"/>
      <c r="FED460" s="170"/>
      <c r="FEE460" s="170"/>
      <c r="FEF460" s="170"/>
      <c r="FEG460" s="170"/>
      <c r="FEH460" s="170"/>
      <c r="FEI460" s="170"/>
      <c r="FEJ460" s="170"/>
      <c r="FEK460" s="170"/>
      <c r="FEL460" s="170"/>
      <c r="FEM460" s="170"/>
      <c r="FEN460" s="170"/>
      <c r="FEO460" s="170"/>
      <c r="FEP460" s="170"/>
      <c r="FEQ460" s="170"/>
      <c r="FER460" s="170"/>
      <c r="FES460" s="170"/>
      <c r="FET460" s="170"/>
      <c r="FEU460" s="170"/>
      <c r="FEV460" s="170"/>
      <c r="FEW460" s="170"/>
      <c r="FEX460" s="170"/>
      <c r="FEY460" s="170"/>
      <c r="FEZ460" s="170"/>
      <c r="FFA460" s="170"/>
      <c r="FFB460" s="170"/>
      <c r="FFC460" s="170"/>
      <c r="FFD460" s="170"/>
      <c r="FFE460" s="170"/>
      <c r="FFF460" s="170"/>
      <c r="FFG460" s="170"/>
      <c r="FFH460" s="170"/>
      <c r="FFI460" s="170"/>
      <c r="FFJ460" s="170"/>
      <c r="FFK460" s="170"/>
      <c r="FFL460" s="170"/>
      <c r="FFM460" s="170"/>
      <c r="FFN460" s="170"/>
      <c r="FFO460" s="170"/>
      <c r="FFP460" s="170"/>
      <c r="FFQ460" s="170"/>
      <c r="FFR460" s="170"/>
      <c r="FFS460" s="170"/>
      <c r="FFT460" s="170"/>
      <c r="FFU460" s="170"/>
      <c r="FFV460" s="170"/>
      <c r="FFW460" s="170"/>
      <c r="FFX460" s="170"/>
      <c r="FFY460" s="170"/>
      <c r="FFZ460" s="170"/>
      <c r="FGA460" s="170"/>
      <c r="FGB460" s="170"/>
      <c r="FGC460" s="170"/>
      <c r="FGD460" s="170"/>
      <c r="FGE460" s="170"/>
      <c r="FGF460" s="170"/>
      <c r="FGG460" s="170"/>
      <c r="FGH460" s="170"/>
      <c r="FGI460" s="170"/>
      <c r="FGJ460" s="170"/>
      <c r="FGK460" s="170"/>
      <c r="FGL460" s="170"/>
      <c r="FGM460" s="170"/>
      <c r="FGN460" s="170"/>
      <c r="FGO460" s="170"/>
      <c r="FGP460" s="170"/>
      <c r="FGQ460" s="170"/>
      <c r="FGR460" s="170"/>
      <c r="FGS460" s="170"/>
      <c r="FGT460" s="170"/>
      <c r="FGU460" s="170"/>
      <c r="FGV460" s="170"/>
      <c r="FGW460" s="170"/>
      <c r="FGX460" s="170"/>
      <c r="FGY460" s="170"/>
      <c r="FGZ460" s="170"/>
      <c r="FHA460" s="170"/>
      <c r="FHB460" s="170"/>
      <c r="FHC460" s="170"/>
      <c r="FHD460" s="170"/>
      <c r="FHE460" s="170"/>
      <c r="FHF460" s="170"/>
      <c r="FHG460" s="170"/>
      <c r="FHH460" s="170"/>
      <c r="FHI460" s="170"/>
      <c r="FHJ460" s="170"/>
      <c r="FHK460" s="170"/>
      <c r="FHL460" s="170"/>
      <c r="FHM460" s="170"/>
      <c r="FHN460" s="170"/>
      <c r="FHO460" s="170"/>
      <c r="FHP460" s="170"/>
      <c r="FHQ460" s="170"/>
      <c r="FHR460" s="170"/>
      <c r="FHS460" s="170"/>
      <c r="FHT460" s="170"/>
      <c r="FHU460" s="170"/>
      <c r="FHV460" s="170"/>
      <c r="FHW460" s="170"/>
      <c r="FHX460" s="170"/>
      <c r="FHY460" s="170"/>
      <c r="FHZ460" s="170"/>
      <c r="FIA460" s="170"/>
      <c r="FIB460" s="170"/>
      <c r="FIC460" s="170"/>
      <c r="FID460" s="170"/>
      <c r="FIE460" s="170"/>
      <c r="FIF460" s="170"/>
      <c r="FIG460" s="170"/>
      <c r="FIH460" s="170"/>
      <c r="FII460" s="170"/>
      <c r="FIJ460" s="170"/>
      <c r="FIK460" s="170"/>
      <c r="FIL460" s="170"/>
      <c r="FIM460" s="170"/>
      <c r="FIN460" s="170"/>
      <c r="FIO460" s="170"/>
      <c r="FIP460" s="170"/>
      <c r="FIQ460" s="170"/>
      <c r="FIR460" s="170"/>
      <c r="FIS460" s="170"/>
      <c r="FIT460" s="170"/>
      <c r="FIU460" s="170"/>
      <c r="FIV460" s="170"/>
      <c r="FIW460" s="170"/>
      <c r="FIX460" s="170"/>
      <c r="FIY460" s="170"/>
      <c r="FIZ460" s="170"/>
      <c r="FJA460" s="170"/>
      <c r="FJB460" s="170"/>
      <c r="FJC460" s="170"/>
      <c r="FJD460" s="170"/>
      <c r="FJE460" s="170"/>
      <c r="FJF460" s="170"/>
      <c r="FJG460" s="170"/>
      <c r="FJH460" s="170"/>
      <c r="FJI460" s="170"/>
      <c r="FJJ460" s="170"/>
      <c r="FJK460" s="170"/>
      <c r="FJL460" s="170"/>
      <c r="FJM460" s="170"/>
      <c r="FJN460" s="170"/>
      <c r="FJO460" s="170"/>
      <c r="FJP460" s="170"/>
      <c r="FJQ460" s="170"/>
      <c r="FJR460" s="170"/>
      <c r="FJS460" s="170"/>
      <c r="FJT460" s="170"/>
      <c r="FJU460" s="170"/>
      <c r="FJV460" s="170"/>
      <c r="FJW460" s="170"/>
      <c r="FJX460" s="170"/>
      <c r="FJY460" s="170"/>
      <c r="FJZ460" s="170"/>
      <c r="FKA460" s="170"/>
      <c r="FKB460" s="170"/>
      <c r="FKC460" s="170"/>
      <c r="FKD460" s="170"/>
      <c r="FKE460" s="170"/>
      <c r="FKF460" s="170"/>
      <c r="FKG460" s="170"/>
      <c r="FKH460" s="170"/>
      <c r="FKI460" s="170"/>
      <c r="FKJ460" s="170"/>
      <c r="FKK460" s="170"/>
      <c r="FKL460" s="170"/>
      <c r="FKM460" s="170"/>
      <c r="FKN460" s="170"/>
      <c r="FKO460" s="170"/>
      <c r="FKP460" s="170"/>
      <c r="FKQ460" s="170"/>
      <c r="FKR460" s="170"/>
      <c r="FKS460" s="170"/>
      <c r="FKT460" s="170"/>
      <c r="FKU460" s="170"/>
      <c r="FKV460" s="170"/>
      <c r="FKW460" s="170"/>
      <c r="FKX460" s="170"/>
      <c r="FKY460" s="170"/>
      <c r="FKZ460" s="170"/>
      <c r="FLA460" s="170"/>
      <c r="FLB460" s="170"/>
      <c r="FLC460" s="170"/>
      <c r="FLD460" s="170"/>
      <c r="FLE460" s="170"/>
      <c r="FLF460" s="170"/>
      <c r="FLG460" s="170"/>
      <c r="FLH460" s="170"/>
      <c r="FLI460" s="170"/>
      <c r="FLJ460" s="170"/>
      <c r="FLK460" s="170"/>
      <c r="FLL460" s="170"/>
      <c r="FLM460" s="170"/>
      <c r="FLN460" s="170"/>
      <c r="FLO460" s="170"/>
      <c r="FLP460" s="170"/>
      <c r="FLQ460" s="170"/>
      <c r="FLR460" s="170"/>
      <c r="FLS460" s="170"/>
      <c r="FLT460" s="170"/>
      <c r="FLU460" s="170"/>
      <c r="FLV460" s="170"/>
      <c r="FLW460" s="170"/>
      <c r="FLX460" s="170"/>
      <c r="FLY460" s="170"/>
      <c r="FLZ460" s="170"/>
      <c r="FMA460" s="170"/>
      <c r="FMB460" s="170"/>
      <c r="FMC460" s="170"/>
      <c r="FMD460" s="170"/>
      <c r="FME460" s="170"/>
      <c r="FMF460" s="170"/>
      <c r="FMG460" s="170"/>
      <c r="FMH460" s="170"/>
      <c r="FMI460" s="170"/>
      <c r="FMJ460" s="170"/>
      <c r="FMK460" s="170"/>
      <c r="FML460" s="170"/>
      <c r="FMM460" s="170"/>
      <c r="FMN460" s="170"/>
      <c r="FMO460" s="170"/>
      <c r="FMP460" s="170"/>
      <c r="FMQ460" s="170"/>
      <c r="FMR460" s="170"/>
      <c r="FMS460" s="170"/>
      <c r="FMT460" s="170"/>
      <c r="FMU460" s="170"/>
      <c r="FMV460" s="170"/>
      <c r="FMW460" s="170"/>
      <c r="FMX460" s="170"/>
      <c r="FMY460" s="170"/>
      <c r="FMZ460" s="170"/>
      <c r="FNA460" s="170"/>
      <c r="FNB460" s="170"/>
      <c r="FNC460" s="170"/>
      <c r="FND460" s="170"/>
      <c r="FNE460" s="170"/>
      <c r="FNF460" s="170"/>
      <c r="FNG460" s="170"/>
      <c r="FNH460" s="170"/>
      <c r="FNI460" s="170"/>
      <c r="FNJ460" s="170"/>
      <c r="FNK460" s="170"/>
      <c r="FNL460" s="170"/>
      <c r="FNM460" s="170"/>
      <c r="FNN460" s="170"/>
      <c r="FNO460" s="170"/>
      <c r="FNP460" s="170"/>
      <c r="FNQ460" s="170"/>
      <c r="FNR460" s="170"/>
      <c r="FNS460" s="170"/>
      <c r="FNT460" s="170"/>
      <c r="FNU460" s="170"/>
      <c r="FNV460" s="170"/>
      <c r="FNW460" s="170"/>
      <c r="FNX460" s="170"/>
      <c r="FNY460" s="170"/>
      <c r="FNZ460" s="170"/>
      <c r="FOA460" s="170"/>
      <c r="FOB460" s="170"/>
      <c r="FOC460" s="170"/>
      <c r="FOD460" s="170"/>
      <c r="FOE460" s="170"/>
      <c r="FOF460" s="170"/>
      <c r="FOG460" s="170"/>
      <c r="FOH460" s="170"/>
      <c r="FOI460" s="170"/>
      <c r="FOJ460" s="170"/>
      <c r="FOK460" s="170"/>
      <c r="FOL460" s="170"/>
      <c r="FOM460" s="170"/>
      <c r="FON460" s="170"/>
      <c r="FOO460" s="170"/>
      <c r="FOP460" s="170"/>
      <c r="FOQ460" s="170"/>
      <c r="FOR460" s="170"/>
      <c r="FOS460" s="170"/>
      <c r="FOT460" s="170"/>
      <c r="FOU460" s="170"/>
      <c r="FOV460" s="170"/>
      <c r="FOW460" s="170"/>
      <c r="FOX460" s="170"/>
      <c r="FOY460" s="170"/>
      <c r="FOZ460" s="170"/>
      <c r="FPA460" s="170"/>
      <c r="FPB460" s="170"/>
      <c r="FPC460" s="170"/>
      <c r="FPD460" s="170"/>
      <c r="FPE460" s="170"/>
      <c r="FPF460" s="170"/>
      <c r="FPG460" s="170"/>
      <c r="FPH460" s="170"/>
      <c r="FPI460" s="170"/>
      <c r="FPJ460" s="170"/>
      <c r="FPK460" s="170"/>
      <c r="FPL460" s="170"/>
      <c r="FPM460" s="170"/>
      <c r="FPN460" s="170"/>
      <c r="FPO460" s="170"/>
      <c r="FPP460" s="170"/>
      <c r="FPQ460" s="170"/>
      <c r="FPR460" s="170"/>
      <c r="FPS460" s="170"/>
      <c r="FPT460" s="170"/>
      <c r="FPU460" s="170"/>
      <c r="FPV460" s="170"/>
      <c r="FPW460" s="170"/>
      <c r="FPX460" s="170"/>
      <c r="FPY460" s="170"/>
      <c r="FPZ460" s="170"/>
      <c r="FQA460" s="170"/>
      <c r="FQB460" s="170"/>
      <c r="FQC460" s="170"/>
      <c r="FQD460" s="170"/>
      <c r="FQE460" s="170"/>
      <c r="FQF460" s="170"/>
      <c r="FQG460" s="170"/>
      <c r="FQH460" s="170"/>
      <c r="FQI460" s="170"/>
      <c r="FQJ460" s="170"/>
      <c r="FQK460" s="170"/>
      <c r="FQL460" s="170"/>
      <c r="FQM460" s="170"/>
      <c r="FQN460" s="170"/>
      <c r="FQO460" s="170"/>
      <c r="FQP460" s="170"/>
      <c r="FQQ460" s="170"/>
      <c r="FQR460" s="170"/>
      <c r="FQS460" s="170"/>
      <c r="FQT460" s="170"/>
      <c r="FQU460" s="170"/>
      <c r="FQV460" s="170"/>
      <c r="FQW460" s="170"/>
      <c r="FQX460" s="170"/>
      <c r="FQY460" s="170"/>
      <c r="FQZ460" s="170"/>
      <c r="FRA460" s="170"/>
      <c r="FRB460" s="170"/>
      <c r="FRC460" s="170"/>
      <c r="FRD460" s="170"/>
      <c r="FRE460" s="170"/>
      <c r="FRF460" s="170"/>
      <c r="FRG460" s="170"/>
      <c r="FRH460" s="170"/>
      <c r="FRI460" s="170"/>
      <c r="FRJ460" s="170"/>
      <c r="FRK460" s="170"/>
      <c r="FRL460" s="170"/>
      <c r="FRM460" s="170"/>
      <c r="FRN460" s="170"/>
      <c r="FRO460" s="170"/>
      <c r="FRP460" s="170"/>
      <c r="FRQ460" s="170"/>
      <c r="FRR460" s="170"/>
      <c r="FRS460" s="170"/>
      <c r="FRT460" s="170"/>
      <c r="FRU460" s="170"/>
      <c r="FRV460" s="170"/>
      <c r="FRW460" s="170"/>
      <c r="FRX460" s="170"/>
      <c r="FRY460" s="170"/>
      <c r="FRZ460" s="170"/>
      <c r="FSA460" s="170"/>
      <c r="FSB460" s="170"/>
      <c r="FSC460" s="170"/>
      <c r="FSD460" s="170"/>
      <c r="FSE460" s="170"/>
      <c r="FSF460" s="170"/>
      <c r="FSG460" s="170"/>
      <c r="FSH460" s="170"/>
      <c r="FSI460" s="170"/>
      <c r="FSJ460" s="170"/>
      <c r="FSK460" s="170"/>
      <c r="FSL460" s="170"/>
      <c r="FSM460" s="170"/>
      <c r="FSN460" s="170"/>
      <c r="FSO460" s="170"/>
      <c r="FSP460" s="170"/>
      <c r="FSQ460" s="170"/>
      <c r="FSR460" s="170"/>
      <c r="FSS460" s="170"/>
      <c r="FST460" s="170"/>
      <c r="FSU460" s="170"/>
      <c r="FSV460" s="170"/>
      <c r="FSW460" s="170"/>
      <c r="FSX460" s="170"/>
      <c r="FSY460" s="170"/>
      <c r="FSZ460" s="170"/>
      <c r="FTA460" s="170"/>
      <c r="FTB460" s="170"/>
      <c r="FTC460" s="170"/>
      <c r="FTD460" s="170"/>
      <c r="FTE460" s="170"/>
      <c r="FTF460" s="170"/>
      <c r="FTG460" s="170"/>
      <c r="FTH460" s="170"/>
      <c r="FTI460" s="170"/>
      <c r="FTJ460" s="170"/>
      <c r="FTK460" s="170"/>
      <c r="FTL460" s="170"/>
      <c r="FTM460" s="170"/>
      <c r="FTN460" s="170"/>
      <c r="FTO460" s="170"/>
      <c r="FTP460" s="170"/>
      <c r="FTQ460" s="170"/>
      <c r="FTR460" s="170"/>
      <c r="FTS460" s="170"/>
      <c r="FTT460" s="170"/>
      <c r="FTU460" s="170"/>
      <c r="FTV460" s="170"/>
      <c r="FTW460" s="170"/>
      <c r="FTX460" s="170"/>
      <c r="FTY460" s="170"/>
      <c r="FTZ460" s="170"/>
      <c r="FUA460" s="170"/>
      <c r="FUB460" s="170"/>
      <c r="FUC460" s="170"/>
      <c r="FUD460" s="170"/>
      <c r="FUE460" s="170"/>
      <c r="FUF460" s="170"/>
      <c r="FUG460" s="170"/>
      <c r="FUH460" s="170"/>
      <c r="FUI460" s="170"/>
      <c r="FUJ460" s="170"/>
      <c r="FUK460" s="170"/>
      <c r="FUL460" s="170"/>
      <c r="FUM460" s="170"/>
      <c r="FUN460" s="170"/>
      <c r="FUO460" s="170"/>
      <c r="FUP460" s="170"/>
      <c r="FUQ460" s="170"/>
      <c r="FUR460" s="170"/>
      <c r="FUS460" s="170"/>
      <c r="FUT460" s="170"/>
      <c r="FUU460" s="170"/>
      <c r="FUV460" s="170"/>
      <c r="FUW460" s="170"/>
      <c r="FUX460" s="170"/>
      <c r="FUY460" s="170"/>
      <c r="FUZ460" s="170"/>
      <c r="FVA460" s="170"/>
      <c r="FVB460" s="170"/>
      <c r="FVC460" s="170"/>
      <c r="FVD460" s="170"/>
      <c r="FVE460" s="170"/>
      <c r="FVF460" s="170"/>
      <c r="FVG460" s="170"/>
      <c r="FVH460" s="170"/>
      <c r="FVI460" s="170"/>
      <c r="FVJ460" s="170"/>
      <c r="FVK460" s="170"/>
      <c r="FVL460" s="170"/>
      <c r="FVM460" s="170"/>
      <c r="FVN460" s="170"/>
      <c r="FVO460" s="170"/>
      <c r="FVP460" s="170"/>
      <c r="FVQ460" s="170"/>
      <c r="FVR460" s="170"/>
      <c r="FVS460" s="170"/>
      <c r="FVT460" s="170"/>
      <c r="FVU460" s="170"/>
      <c r="FVV460" s="170"/>
      <c r="FVW460" s="170"/>
      <c r="FVX460" s="170"/>
      <c r="FVY460" s="170"/>
      <c r="FVZ460" s="170"/>
      <c r="FWA460" s="170"/>
      <c r="FWB460" s="170"/>
      <c r="FWC460" s="170"/>
      <c r="FWD460" s="170"/>
      <c r="FWE460" s="170"/>
      <c r="FWF460" s="170"/>
      <c r="FWG460" s="170"/>
      <c r="FWH460" s="170"/>
      <c r="FWI460" s="170"/>
      <c r="FWJ460" s="170"/>
      <c r="FWK460" s="170"/>
      <c r="FWL460" s="170"/>
      <c r="FWM460" s="170"/>
      <c r="FWN460" s="170"/>
      <c r="FWO460" s="170"/>
      <c r="FWP460" s="170"/>
      <c r="FWQ460" s="170"/>
      <c r="FWR460" s="170"/>
      <c r="FWS460" s="170"/>
      <c r="FWT460" s="170"/>
      <c r="FWU460" s="170"/>
      <c r="FWV460" s="170"/>
      <c r="FWW460" s="170"/>
      <c r="FWX460" s="170"/>
      <c r="FWY460" s="170"/>
      <c r="FWZ460" s="170"/>
      <c r="FXA460" s="170"/>
      <c r="FXB460" s="170"/>
      <c r="FXC460" s="170"/>
      <c r="FXD460" s="170"/>
      <c r="FXE460" s="170"/>
      <c r="FXF460" s="170"/>
      <c r="FXG460" s="170"/>
      <c r="FXH460" s="170"/>
      <c r="FXI460" s="170"/>
      <c r="FXJ460" s="170"/>
      <c r="FXK460" s="170"/>
      <c r="FXL460" s="170"/>
      <c r="FXM460" s="170"/>
      <c r="FXN460" s="170"/>
      <c r="FXO460" s="170"/>
      <c r="FXP460" s="170"/>
      <c r="FXQ460" s="170"/>
      <c r="FXR460" s="170"/>
      <c r="FXS460" s="170"/>
      <c r="FXT460" s="170"/>
      <c r="FXU460" s="170"/>
      <c r="FXV460" s="170"/>
      <c r="FXW460" s="170"/>
      <c r="FXX460" s="170"/>
      <c r="FXY460" s="170"/>
      <c r="FXZ460" s="170"/>
      <c r="FYA460" s="170"/>
      <c r="FYB460" s="170"/>
      <c r="FYC460" s="170"/>
      <c r="FYD460" s="170"/>
      <c r="FYE460" s="170"/>
      <c r="FYF460" s="170"/>
      <c r="FYG460" s="170"/>
      <c r="FYH460" s="170"/>
      <c r="FYI460" s="170"/>
      <c r="FYJ460" s="170"/>
      <c r="FYK460" s="170"/>
      <c r="FYL460" s="170"/>
      <c r="FYM460" s="170"/>
      <c r="FYN460" s="170"/>
      <c r="FYO460" s="170"/>
      <c r="FYP460" s="170"/>
      <c r="FYQ460" s="170"/>
      <c r="FYR460" s="170"/>
      <c r="FYS460" s="170"/>
      <c r="FYT460" s="170"/>
      <c r="FYU460" s="170"/>
      <c r="FYV460" s="170"/>
      <c r="FYW460" s="170"/>
      <c r="FYX460" s="170"/>
      <c r="FYY460" s="170"/>
      <c r="FYZ460" s="170"/>
      <c r="FZA460" s="170"/>
      <c r="FZB460" s="170"/>
      <c r="FZC460" s="170"/>
      <c r="FZD460" s="170"/>
      <c r="FZE460" s="170"/>
      <c r="FZF460" s="170"/>
      <c r="FZG460" s="170"/>
      <c r="FZH460" s="170"/>
      <c r="FZI460" s="170"/>
      <c r="FZJ460" s="170"/>
      <c r="FZK460" s="170"/>
      <c r="FZL460" s="170"/>
      <c r="FZM460" s="170"/>
      <c r="FZN460" s="170"/>
      <c r="FZO460" s="170"/>
      <c r="FZP460" s="170"/>
      <c r="FZQ460" s="170"/>
      <c r="FZR460" s="170"/>
      <c r="FZS460" s="170"/>
      <c r="FZT460" s="170"/>
      <c r="FZU460" s="170"/>
      <c r="FZV460" s="170"/>
      <c r="FZW460" s="170"/>
      <c r="FZX460" s="170"/>
      <c r="FZY460" s="170"/>
      <c r="FZZ460" s="170"/>
      <c r="GAA460" s="170"/>
      <c r="GAB460" s="170"/>
      <c r="GAC460" s="170"/>
      <c r="GAD460" s="170"/>
      <c r="GAE460" s="170"/>
      <c r="GAF460" s="170"/>
      <c r="GAG460" s="170"/>
      <c r="GAH460" s="170"/>
      <c r="GAI460" s="170"/>
      <c r="GAJ460" s="170"/>
      <c r="GAK460" s="170"/>
      <c r="GAL460" s="170"/>
      <c r="GAM460" s="170"/>
      <c r="GAN460" s="170"/>
      <c r="GAO460" s="170"/>
      <c r="GAP460" s="170"/>
      <c r="GAQ460" s="170"/>
      <c r="GAR460" s="170"/>
      <c r="GAS460" s="170"/>
      <c r="GAT460" s="170"/>
      <c r="GAU460" s="170"/>
      <c r="GAV460" s="170"/>
      <c r="GAW460" s="170"/>
      <c r="GAX460" s="170"/>
      <c r="GAY460" s="170"/>
      <c r="GAZ460" s="170"/>
      <c r="GBA460" s="170"/>
      <c r="GBB460" s="170"/>
      <c r="GBC460" s="170"/>
      <c r="GBD460" s="170"/>
      <c r="GBE460" s="170"/>
      <c r="GBF460" s="170"/>
      <c r="GBG460" s="170"/>
      <c r="GBH460" s="170"/>
      <c r="GBI460" s="170"/>
      <c r="GBJ460" s="170"/>
      <c r="GBK460" s="170"/>
      <c r="GBL460" s="170"/>
      <c r="GBM460" s="170"/>
      <c r="GBN460" s="170"/>
      <c r="GBO460" s="170"/>
      <c r="GBP460" s="170"/>
      <c r="GBQ460" s="170"/>
      <c r="GBR460" s="170"/>
      <c r="GBS460" s="170"/>
      <c r="GBT460" s="170"/>
      <c r="GBU460" s="170"/>
      <c r="GBV460" s="170"/>
      <c r="GBW460" s="170"/>
      <c r="GBX460" s="170"/>
      <c r="GBY460" s="170"/>
      <c r="GBZ460" s="170"/>
      <c r="GCA460" s="170"/>
      <c r="GCB460" s="170"/>
      <c r="GCC460" s="170"/>
      <c r="GCD460" s="170"/>
      <c r="GCE460" s="170"/>
      <c r="GCF460" s="170"/>
      <c r="GCG460" s="170"/>
      <c r="GCH460" s="170"/>
      <c r="GCI460" s="170"/>
      <c r="GCJ460" s="170"/>
      <c r="GCK460" s="170"/>
      <c r="GCL460" s="170"/>
      <c r="GCM460" s="170"/>
      <c r="GCN460" s="170"/>
      <c r="GCO460" s="170"/>
      <c r="GCP460" s="170"/>
      <c r="GCQ460" s="170"/>
      <c r="GCR460" s="170"/>
      <c r="GCS460" s="170"/>
      <c r="GCT460" s="170"/>
      <c r="GCU460" s="170"/>
      <c r="GCV460" s="170"/>
      <c r="GCW460" s="170"/>
      <c r="GCX460" s="170"/>
      <c r="GCY460" s="170"/>
      <c r="GCZ460" s="170"/>
      <c r="GDA460" s="170"/>
      <c r="GDB460" s="170"/>
      <c r="GDC460" s="170"/>
      <c r="GDD460" s="170"/>
      <c r="GDE460" s="170"/>
      <c r="GDF460" s="170"/>
      <c r="GDG460" s="170"/>
      <c r="GDH460" s="170"/>
      <c r="GDI460" s="170"/>
      <c r="GDJ460" s="170"/>
      <c r="GDK460" s="170"/>
      <c r="GDL460" s="170"/>
      <c r="GDM460" s="170"/>
      <c r="GDN460" s="170"/>
      <c r="GDO460" s="170"/>
      <c r="GDP460" s="170"/>
      <c r="GDQ460" s="170"/>
      <c r="GDR460" s="170"/>
      <c r="GDS460" s="170"/>
      <c r="GDT460" s="170"/>
      <c r="GDU460" s="170"/>
      <c r="GDV460" s="170"/>
      <c r="GDW460" s="170"/>
      <c r="GDX460" s="170"/>
      <c r="GDY460" s="170"/>
      <c r="GDZ460" s="170"/>
      <c r="GEA460" s="170"/>
      <c r="GEB460" s="170"/>
      <c r="GEC460" s="170"/>
      <c r="GED460" s="170"/>
      <c r="GEE460" s="170"/>
      <c r="GEF460" s="170"/>
      <c r="GEG460" s="170"/>
      <c r="GEH460" s="170"/>
      <c r="GEI460" s="170"/>
      <c r="GEJ460" s="170"/>
      <c r="GEK460" s="170"/>
      <c r="GEL460" s="170"/>
      <c r="GEM460" s="170"/>
      <c r="GEN460" s="170"/>
      <c r="GEO460" s="170"/>
      <c r="GEP460" s="170"/>
      <c r="GEQ460" s="170"/>
      <c r="GER460" s="170"/>
      <c r="GES460" s="170"/>
      <c r="GET460" s="170"/>
      <c r="GEU460" s="170"/>
      <c r="GEV460" s="170"/>
      <c r="GEW460" s="170"/>
      <c r="GEX460" s="170"/>
      <c r="GEY460" s="170"/>
      <c r="GEZ460" s="170"/>
      <c r="GFA460" s="170"/>
      <c r="GFB460" s="170"/>
      <c r="GFC460" s="170"/>
      <c r="GFD460" s="170"/>
      <c r="GFE460" s="170"/>
      <c r="GFF460" s="170"/>
      <c r="GFG460" s="170"/>
      <c r="GFH460" s="170"/>
      <c r="GFI460" s="170"/>
      <c r="GFJ460" s="170"/>
      <c r="GFK460" s="170"/>
      <c r="GFL460" s="170"/>
      <c r="GFM460" s="170"/>
      <c r="GFN460" s="170"/>
      <c r="GFO460" s="170"/>
      <c r="GFP460" s="170"/>
      <c r="GFQ460" s="170"/>
      <c r="GFR460" s="170"/>
      <c r="GFS460" s="170"/>
      <c r="GFT460" s="170"/>
      <c r="GFU460" s="170"/>
      <c r="GFV460" s="170"/>
      <c r="GFW460" s="170"/>
      <c r="GFX460" s="170"/>
      <c r="GFY460" s="170"/>
      <c r="GFZ460" s="170"/>
      <c r="GGA460" s="170"/>
      <c r="GGB460" s="170"/>
      <c r="GGC460" s="170"/>
      <c r="GGD460" s="170"/>
      <c r="GGE460" s="170"/>
      <c r="GGF460" s="170"/>
      <c r="GGG460" s="170"/>
      <c r="GGH460" s="170"/>
      <c r="GGI460" s="170"/>
      <c r="GGJ460" s="170"/>
      <c r="GGK460" s="170"/>
      <c r="GGL460" s="170"/>
      <c r="GGM460" s="170"/>
      <c r="GGN460" s="170"/>
      <c r="GGO460" s="170"/>
      <c r="GGP460" s="170"/>
      <c r="GGQ460" s="170"/>
      <c r="GGR460" s="170"/>
      <c r="GGS460" s="170"/>
      <c r="GGT460" s="170"/>
      <c r="GGU460" s="170"/>
      <c r="GGV460" s="170"/>
      <c r="GGW460" s="170"/>
      <c r="GGX460" s="170"/>
      <c r="GGY460" s="170"/>
      <c r="GGZ460" s="170"/>
      <c r="GHA460" s="170"/>
      <c r="GHB460" s="170"/>
      <c r="GHC460" s="170"/>
      <c r="GHD460" s="170"/>
      <c r="GHE460" s="170"/>
      <c r="GHF460" s="170"/>
      <c r="GHG460" s="170"/>
      <c r="GHH460" s="170"/>
      <c r="GHI460" s="170"/>
      <c r="GHJ460" s="170"/>
      <c r="GHK460" s="170"/>
      <c r="GHL460" s="170"/>
      <c r="GHM460" s="170"/>
      <c r="GHN460" s="170"/>
      <c r="GHO460" s="170"/>
      <c r="GHP460" s="170"/>
      <c r="GHQ460" s="170"/>
      <c r="GHR460" s="170"/>
      <c r="GHS460" s="170"/>
      <c r="GHT460" s="170"/>
      <c r="GHU460" s="170"/>
      <c r="GHV460" s="170"/>
      <c r="GHW460" s="170"/>
      <c r="GHX460" s="170"/>
      <c r="GHY460" s="170"/>
      <c r="GHZ460" s="170"/>
      <c r="GIA460" s="170"/>
      <c r="GIB460" s="170"/>
      <c r="GIC460" s="170"/>
      <c r="GID460" s="170"/>
      <c r="GIE460" s="170"/>
      <c r="GIF460" s="170"/>
      <c r="GIG460" s="170"/>
      <c r="GIH460" s="170"/>
      <c r="GII460" s="170"/>
      <c r="GIJ460" s="170"/>
      <c r="GIK460" s="170"/>
      <c r="GIL460" s="170"/>
      <c r="GIM460" s="170"/>
      <c r="GIN460" s="170"/>
      <c r="GIO460" s="170"/>
      <c r="GIP460" s="170"/>
      <c r="GIQ460" s="170"/>
      <c r="GIR460" s="170"/>
      <c r="GIS460" s="170"/>
      <c r="GIT460" s="170"/>
      <c r="GIU460" s="170"/>
      <c r="GIV460" s="170"/>
      <c r="GIW460" s="170"/>
      <c r="GIX460" s="170"/>
      <c r="GIY460" s="170"/>
      <c r="GIZ460" s="170"/>
      <c r="GJA460" s="170"/>
      <c r="GJB460" s="170"/>
      <c r="GJC460" s="170"/>
      <c r="GJD460" s="170"/>
      <c r="GJE460" s="170"/>
      <c r="GJF460" s="170"/>
      <c r="GJG460" s="170"/>
      <c r="GJH460" s="170"/>
      <c r="GJI460" s="170"/>
      <c r="GJJ460" s="170"/>
      <c r="GJK460" s="170"/>
      <c r="GJL460" s="170"/>
      <c r="GJM460" s="170"/>
      <c r="GJN460" s="170"/>
      <c r="GJO460" s="170"/>
      <c r="GJP460" s="170"/>
      <c r="GJQ460" s="170"/>
      <c r="GJR460" s="170"/>
      <c r="GJS460" s="170"/>
      <c r="GJT460" s="170"/>
      <c r="GJU460" s="170"/>
      <c r="GJV460" s="170"/>
      <c r="GJW460" s="170"/>
      <c r="GJX460" s="170"/>
      <c r="GJY460" s="170"/>
      <c r="GJZ460" s="170"/>
      <c r="GKA460" s="170"/>
      <c r="GKB460" s="170"/>
      <c r="GKC460" s="170"/>
      <c r="GKD460" s="170"/>
      <c r="GKE460" s="170"/>
      <c r="GKF460" s="170"/>
      <c r="GKG460" s="170"/>
      <c r="GKH460" s="170"/>
      <c r="GKI460" s="170"/>
      <c r="GKJ460" s="170"/>
      <c r="GKK460" s="170"/>
      <c r="GKL460" s="170"/>
      <c r="GKM460" s="170"/>
      <c r="GKN460" s="170"/>
      <c r="GKO460" s="170"/>
      <c r="GKP460" s="170"/>
      <c r="GKQ460" s="170"/>
      <c r="GKR460" s="170"/>
      <c r="GKS460" s="170"/>
      <c r="GKT460" s="170"/>
      <c r="GKU460" s="170"/>
      <c r="GKV460" s="170"/>
      <c r="GKW460" s="170"/>
      <c r="GKX460" s="170"/>
      <c r="GKY460" s="170"/>
      <c r="GKZ460" s="170"/>
      <c r="GLA460" s="170"/>
      <c r="GLB460" s="170"/>
      <c r="GLC460" s="170"/>
      <c r="GLD460" s="170"/>
      <c r="GLE460" s="170"/>
      <c r="GLF460" s="170"/>
      <c r="GLG460" s="170"/>
      <c r="GLH460" s="170"/>
      <c r="GLI460" s="170"/>
      <c r="GLJ460" s="170"/>
      <c r="GLK460" s="170"/>
      <c r="GLL460" s="170"/>
      <c r="GLM460" s="170"/>
      <c r="GLN460" s="170"/>
      <c r="GLO460" s="170"/>
      <c r="GLP460" s="170"/>
      <c r="GLQ460" s="170"/>
    </row>
    <row r="461" spans="1:5061" s="142" customFormat="1" hidden="1" x14ac:dyDescent="0.25">
      <c r="A461" s="99" t="s">
        <v>399</v>
      </c>
      <c r="B461" s="94" t="s">
        <v>315</v>
      </c>
      <c r="C461" s="91" t="s">
        <v>727</v>
      </c>
      <c r="D461" s="91" t="s">
        <v>32</v>
      </c>
      <c r="E461" s="241">
        <v>10</v>
      </c>
      <c r="F461" s="132">
        <v>102.25</v>
      </c>
      <c r="G461" s="92">
        <f>Tabla1[[#This Row],[Precio U. Costo]]*1.05</f>
        <v>107.36250000000001</v>
      </c>
      <c r="H461" s="92">
        <f>Tabla1[[#This Row],[Precio U. Costo]]*1.08</f>
        <v>110.43</v>
      </c>
      <c r="I461" s="92">
        <f>Tabla1[[#This Row],[Precio U. Costo]]*1.1</f>
        <v>112.47500000000001</v>
      </c>
      <c r="J461" s="92">
        <f>Tabla1[[#This Row],[Precio U. Costo]]*1.15</f>
        <v>117.58749999999999</v>
      </c>
      <c r="K461" s="92">
        <f>Tabla1[[#This Row],[Precio U. Costo]]*1.2</f>
        <v>122.69999999999999</v>
      </c>
      <c r="L461" s="92">
        <f>Tabla1[[#This Row],[Precio U. Costo]]*1.25</f>
        <v>127.8125</v>
      </c>
      <c r="M461" s="92">
        <f>Tabla1[[#This Row],[Precio U. Costo]]*1.3</f>
        <v>132.92500000000001</v>
      </c>
      <c r="N461" s="92">
        <f>Tabla1[[#This Row],[Precio U. Costo]]*1.35</f>
        <v>138.03750000000002</v>
      </c>
      <c r="O461" s="92">
        <f>Tabla1[[#This Row],[Precio U. Costo]]*1.4</f>
        <v>143.14999999999998</v>
      </c>
      <c r="P461" s="92">
        <f>Tabla1[[#This Row],[Precio U. Costo]]*1.45</f>
        <v>148.26249999999999</v>
      </c>
      <c r="Q461" s="92">
        <f>Tabla1[[#This Row],[Precio U. Costo]]*1.5</f>
        <v>153.375</v>
      </c>
      <c r="R461" s="100" t="e">
        <f>VLOOKUP(Tabla1[[#This Row],[Item]],Tabla13[],6,)</f>
        <v>#N/A</v>
      </c>
      <c r="S461" s="93" t="e">
        <f>Tabla1[[#This Row],[Cantidad en Existencia registradas]]-Tabla1[[#This Row],[Cantidad vendida
dd/mm/aaaa]]</f>
        <v>#N/A</v>
      </c>
      <c r="T461" s="93" t="e">
        <f>Tabla1[[#This Row],[Cantidad vendida
dd/mm/aaaa]]+#REF!</f>
        <v>#N/A</v>
      </c>
      <c r="U461" s="93" t="e">
        <f>Tabla1[[#This Row],[Existencia
dd/mm/aaaa2]]+#REF!</f>
        <v>#N/A</v>
      </c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2"/>
      <c r="AT461" s="202"/>
      <c r="AU461" s="202"/>
      <c r="AV461" s="202"/>
      <c r="AW461" s="202"/>
      <c r="AX461" s="202"/>
      <c r="AY461" s="202"/>
      <c r="AZ461" s="202"/>
      <c r="BA461" s="202"/>
      <c r="BB461" s="202"/>
      <c r="BC461" s="202"/>
      <c r="BD461" s="202"/>
      <c r="BE461" s="202"/>
      <c r="BF461" s="202"/>
      <c r="BG461" s="202"/>
      <c r="BH461" s="202"/>
      <c r="BI461" s="202"/>
      <c r="BJ461" s="202"/>
      <c r="BK461" s="202"/>
      <c r="BL461" s="202"/>
      <c r="BM461" s="202"/>
      <c r="BN461" s="202"/>
      <c r="BO461" s="202"/>
      <c r="BP461" s="202"/>
      <c r="BQ461" s="202"/>
      <c r="BR461" s="202"/>
      <c r="BS461" s="202"/>
      <c r="BT461" s="202"/>
      <c r="BU461" s="202"/>
      <c r="BV461" s="202"/>
      <c r="BW461" s="202"/>
      <c r="BX461" s="202"/>
      <c r="BY461" s="202"/>
      <c r="BZ461" s="202"/>
      <c r="CA461" s="202"/>
      <c r="CB461" s="202"/>
      <c r="CC461" s="202"/>
      <c r="CD461" s="202"/>
      <c r="CE461" s="202"/>
      <c r="CF461" s="202"/>
      <c r="CG461" s="202"/>
      <c r="CH461" s="202"/>
      <c r="CI461" s="202"/>
      <c r="CJ461" s="202"/>
      <c r="CK461" s="202"/>
      <c r="CL461" s="202"/>
      <c r="CM461" s="202"/>
      <c r="CN461" s="202"/>
      <c r="CO461" s="202"/>
      <c r="CP461" s="202"/>
      <c r="CQ461" s="202"/>
      <c r="CR461" s="202"/>
      <c r="CS461" s="202"/>
      <c r="CT461" s="202"/>
      <c r="CU461" s="202"/>
      <c r="CV461" s="202"/>
      <c r="CW461" s="202"/>
      <c r="CX461" s="202"/>
      <c r="CY461" s="202"/>
      <c r="CZ461" s="202"/>
      <c r="DA461" s="202"/>
      <c r="DB461" s="202"/>
      <c r="DC461" s="202"/>
      <c r="DD461" s="202"/>
      <c r="DE461" s="202"/>
      <c r="DF461" s="202"/>
      <c r="DG461" s="202"/>
      <c r="DH461" s="202"/>
      <c r="DI461" s="202"/>
      <c r="DJ461" s="202"/>
      <c r="DK461" s="202"/>
      <c r="DL461" s="202"/>
      <c r="DM461" s="202"/>
      <c r="DN461" s="202"/>
      <c r="DO461" s="202"/>
      <c r="DP461" s="202"/>
      <c r="DQ461" s="202"/>
      <c r="DR461" s="202"/>
      <c r="DS461" s="202"/>
      <c r="DT461" s="202"/>
      <c r="DU461" s="202"/>
      <c r="DV461" s="202"/>
      <c r="DW461" s="202"/>
      <c r="DX461" s="202"/>
      <c r="DY461" s="202"/>
      <c r="DZ461" s="202"/>
      <c r="EA461" s="202"/>
      <c r="EB461" s="202"/>
      <c r="EC461" s="202"/>
      <c r="ED461" s="202"/>
      <c r="EE461" s="202"/>
      <c r="EF461" s="202"/>
      <c r="EG461" s="202"/>
      <c r="EH461" s="202"/>
      <c r="EI461" s="202"/>
      <c r="EJ461" s="202"/>
      <c r="EK461" s="202"/>
      <c r="EL461" s="202"/>
      <c r="EM461" s="202"/>
      <c r="EN461" s="202"/>
      <c r="EO461" s="202"/>
      <c r="EP461" s="202"/>
      <c r="EQ461" s="202"/>
      <c r="ER461" s="202"/>
      <c r="ES461" s="202"/>
      <c r="ET461" s="202"/>
      <c r="EU461" s="202"/>
      <c r="EV461" s="202"/>
      <c r="EW461" s="202"/>
      <c r="EX461" s="202"/>
      <c r="EY461" s="202"/>
      <c r="EZ461" s="202"/>
      <c r="FA461" s="202"/>
      <c r="FB461" s="202"/>
      <c r="FC461" s="202"/>
      <c r="FD461" s="202"/>
      <c r="FE461" s="202"/>
      <c r="FF461" s="202"/>
      <c r="FG461" s="202"/>
      <c r="FH461" s="202"/>
      <c r="FI461" s="202"/>
      <c r="FJ461" s="202"/>
      <c r="FK461" s="202"/>
      <c r="FL461" s="202"/>
      <c r="FM461" s="202"/>
      <c r="FN461" s="202"/>
      <c r="FO461" s="202"/>
      <c r="FP461" s="202"/>
      <c r="FQ461" s="202"/>
      <c r="FR461" s="202"/>
      <c r="FS461" s="202"/>
      <c r="FT461" s="202"/>
      <c r="FU461" s="202"/>
      <c r="FV461" s="202"/>
      <c r="FW461" s="202"/>
      <c r="FX461" s="202"/>
      <c r="FY461" s="202"/>
      <c r="FZ461" s="202"/>
      <c r="GA461" s="202"/>
      <c r="GB461" s="202"/>
      <c r="GC461" s="202"/>
      <c r="GD461" s="202"/>
      <c r="GE461" s="202"/>
      <c r="GF461" s="202"/>
      <c r="GG461" s="202"/>
      <c r="GH461" s="202"/>
      <c r="GI461" s="202"/>
      <c r="GJ461" s="202"/>
      <c r="GK461" s="202"/>
      <c r="GL461" s="202"/>
      <c r="GM461" s="202"/>
      <c r="GN461" s="202"/>
      <c r="GO461" s="202"/>
      <c r="GP461" s="202"/>
      <c r="GQ461" s="202"/>
      <c r="GR461" s="202"/>
      <c r="GS461" s="202"/>
      <c r="GT461" s="202"/>
      <c r="GU461" s="202"/>
      <c r="GV461" s="202"/>
      <c r="GW461" s="202"/>
      <c r="GX461" s="202"/>
      <c r="GY461" s="202"/>
      <c r="GZ461" s="202"/>
      <c r="HA461" s="202"/>
      <c r="HB461" s="202"/>
      <c r="HC461" s="202"/>
      <c r="HD461" s="202"/>
      <c r="HE461" s="202"/>
      <c r="HF461" s="202"/>
      <c r="HG461" s="202"/>
      <c r="HH461" s="202"/>
      <c r="HI461" s="202"/>
      <c r="HJ461" s="202"/>
      <c r="HK461" s="202"/>
      <c r="HL461" s="202"/>
      <c r="HM461" s="202"/>
      <c r="HN461" s="202"/>
      <c r="HO461" s="202"/>
      <c r="HP461" s="202"/>
      <c r="HQ461" s="202"/>
      <c r="HR461" s="202"/>
      <c r="HS461" s="202"/>
      <c r="HT461" s="202"/>
      <c r="HU461" s="202"/>
      <c r="HV461" s="202"/>
      <c r="HW461" s="202"/>
      <c r="HX461" s="202"/>
      <c r="HY461" s="202"/>
      <c r="HZ461" s="202"/>
      <c r="IA461" s="202"/>
      <c r="IB461" s="202"/>
      <c r="IC461" s="202"/>
      <c r="ID461" s="202"/>
      <c r="IE461" s="202"/>
      <c r="IF461" s="202"/>
      <c r="IG461" s="202"/>
      <c r="IH461" s="202"/>
      <c r="II461" s="202"/>
      <c r="IJ461" s="202"/>
      <c r="IK461" s="202"/>
      <c r="IL461" s="202"/>
      <c r="IM461" s="202"/>
      <c r="IN461" s="202"/>
      <c r="IO461" s="202"/>
      <c r="IP461" s="202"/>
      <c r="IQ461" s="202"/>
      <c r="IR461" s="202"/>
      <c r="IS461" s="202"/>
      <c r="IT461" s="202"/>
      <c r="IU461" s="202"/>
      <c r="IV461" s="202"/>
      <c r="IW461" s="202"/>
      <c r="IX461" s="202"/>
      <c r="IY461" s="202"/>
      <c r="IZ461" s="202"/>
      <c r="JA461" s="202"/>
      <c r="JB461" s="202"/>
      <c r="JC461" s="202"/>
      <c r="JD461" s="202"/>
      <c r="JE461" s="202"/>
      <c r="JF461" s="202"/>
      <c r="JG461" s="202"/>
      <c r="JH461" s="202"/>
      <c r="JI461" s="202"/>
      <c r="JJ461" s="202"/>
      <c r="JK461" s="202"/>
      <c r="JL461" s="202"/>
      <c r="JM461" s="202"/>
      <c r="JN461" s="202"/>
      <c r="JO461" s="202"/>
      <c r="JP461" s="202"/>
      <c r="JQ461" s="202"/>
      <c r="JR461" s="202"/>
      <c r="JS461" s="202"/>
      <c r="JT461" s="202"/>
      <c r="JU461" s="202"/>
      <c r="JV461" s="202"/>
      <c r="JW461" s="202"/>
      <c r="JX461" s="202"/>
      <c r="JY461" s="202"/>
      <c r="JZ461" s="202"/>
      <c r="KA461" s="202"/>
      <c r="KB461" s="202"/>
      <c r="KC461" s="202"/>
      <c r="KD461" s="202"/>
      <c r="KE461" s="202"/>
      <c r="KF461" s="202"/>
      <c r="KG461" s="202"/>
      <c r="KH461" s="202"/>
      <c r="KI461" s="202"/>
      <c r="KJ461" s="202"/>
      <c r="KK461" s="202"/>
      <c r="KL461" s="202"/>
      <c r="KM461" s="202"/>
      <c r="KN461" s="202"/>
      <c r="KO461" s="202"/>
      <c r="KP461" s="202"/>
      <c r="KQ461" s="202"/>
      <c r="KR461" s="202"/>
      <c r="KS461" s="202"/>
      <c r="KT461" s="202"/>
      <c r="KU461" s="202"/>
      <c r="KV461" s="202"/>
      <c r="KW461" s="202"/>
      <c r="KX461" s="202"/>
      <c r="KY461" s="202"/>
      <c r="KZ461" s="202"/>
      <c r="LA461" s="202"/>
      <c r="LB461" s="202"/>
      <c r="LC461" s="202"/>
      <c r="LD461" s="202"/>
      <c r="LE461" s="202"/>
      <c r="LF461" s="202"/>
      <c r="LG461" s="202"/>
      <c r="LH461" s="202"/>
      <c r="LI461" s="202"/>
      <c r="LJ461" s="202"/>
      <c r="LK461" s="202"/>
      <c r="LL461" s="202"/>
      <c r="LM461" s="202"/>
      <c r="LN461" s="202"/>
      <c r="LO461" s="202"/>
      <c r="LP461" s="202"/>
      <c r="LQ461" s="202"/>
      <c r="LR461" s="202"/>
      <c r="LS461" s="202"/>
      <c r="LT461" s="202"/>
      <c r="LU461" s="202"/>
      <c r="LV461" s="202"/>
      <c r="LW461" s="202"/>
      <c r="LX461" s="202"/>
      <c r="LY461" s="202"/>
      <c r="LZ461" s="202"/>
      <c r="MA461" s="202"/>
      <c r="MB461" s="202"/>
      <c r="MC461" s="202"/>
      <c r="MD461" s="202"/>
      <c r="ME461" s="202"/>
      <c r="MF461" s="202"/>
      <c r="MG461" s="202"/>
      <c r="MH461" s="202"/>
      <c r="MI461" s="202"/>
      <c r="MJ461" s="202"/>
      <c r="MK461" s="202"/>
      <c r="ML461" s="202"/>
      <c r="MM461" s="202"/>
      <c r="MN461" s="202"/>
      <c r="MO461" s="202"/>
      <c r="MP461" s="202"/>
      <c r="MQ461" s="202"/>
      <c r="MR461" s="202"/>
      <c r="MS461" s="202"/>
      <c r="MT461" s="202"/>
      <c r="MU461" s="202"/>
      <c r="MV461" s="202"/>
      <c r="MW461" s="202"/>
      <c r="MX461" s="202"/>
      <c r="MY461" s="202"/>
      <c r="MZ461" s="202"/>
      <c r="NA461" s="202"/>
      <c r="NB461" s="202"/>
      <c r="NC461" s="202"/>
      <c r="ND461" s="202"/>
      <c r="NE461" s="202"/>
      <c r="NF461" s="202"/>
      <c r="NG461" s="202"/>
      <c r="NH461" s="202"/>
      <c r="NI461" s="202"/>
      <c r="NJ461" s="202"/>
      <c r="NK461" s="202"/>
      <c r="NL461" s="202"/>
      <c r="NM461" s="202"/>
      <c r="NN461" s="202"/>
      <c r="NO461" s="202"/>
      <c r="NP461" s="202"/>
      <c r="NQ461" s="202"/>
      <c r="NR461" s="202"/>
      <c r="NS461" s="202"/>
      <c r="NT461" s="202"/>
      <c r="NU461" s="202"/>
      <c r="NV461" s="202"/>
      <c r="NW461" s="202"/>
      <c r="NX461" s="202"/>
      <c r="NY461" s="202"/>
      <c r="NZ461" s="202"/>
      <c r="OA461" s="202"/>
      <c r="OB461" s="202"/>
      <c r="OC461" s="202"/>
      <c r="OD461" s="202"/>
      <c r="OE461" s="202"/>
      <c r="OF461" s="202"/>
      <c r="OG461" s="202"/>
      <c r="OH461" s="202"/>
      <c r="OI461" s="202"/>
      <c r="OJ461" s="202"/>
      <c r="OK461" s="202"/>
      <c r="OL461" s="202"/>
      <c r="OM461" s="202"/>
      <c r="ON461" s="202"/>
      <c r="OO461" s="202"/>
      <c r="OP461" s="202"/>
      <c r="OQ461" s="202"/>
      <c r="OR461" s="202"/>
      <c r="OS461" s="202"/>
      <c r="OT461" s="202"/>
      <c r="OU461" s="202"/>
      <c r="OV461" s="202"/>
      <c r="OW461" s="202"/>
      <c r="OX461" s="202"/>
      <c r="OY461" s="202"/>
      <c r="OZ461" s="202"/>
      <c r="PA461" s="202"/>
      <c r="PB461" s="202"/>
      <c r="PC461" s="202"/>
      <c r="PD461" s="202"/>
      <c r="PE461" s="202"/>
      <c r="PF461" s="202"/>
      <c r="PG461" s="202"/>
      <c r="PH461" s="202"/>
      <c r="PI461" s="202"/>
      <c r="PJ461" s="202"/>
      <c r="PK461" s="202"/>
      <c r="PL461" s="202"/>
      <c r="PM461" s="202"/>
      <c r="PN461" s="202"/>
      <c r="PO461" s="202"/>
      <c r="PP461" s="202"/>
      <c r="PQ461" s="202"/>
      <c r="PR461" s="202"/>
      <c r="PS461" s="202"/>
      <c r="PT461" s="202"/>
      <c r="PU461" s="202"/>
      <c r="PV461" s="202"/>
      <c r="PW461" s="202"/>
      <c r="PX461" s="202"/>
      <c r="PY461" s="202"/>
      <c r="PZ461" s="202"/>
      <c r="QA461" s="202"/>
      <c r="QB461" s="202"/>
      <c r="QC461" s="202"/>
      <c r="QD461" s="202"/>
      <c r="QE461" s="202"/>
      <c r="QF461" s="202"/>
      <c r="QG461" s="202"/>
      <c r="QH461" s="202"/>
      <c r="QI461" s="202"/>
      <c r="QJ461" s="202"/>
      <c r="QK461" s="202"/>
      <c r="QL461" s="202"/>
      <c r="QM461" s="202"/>
      <c r="QN461" s="202"/>
      <c r="QO461" s="202"/>
      <c r="QP461" s="202"/>
      <c r="QQ461" s="202"/>
      <c r="QR461" s="202"/>
      <c r="QS461" s="202"/>
      <c r="QT461" s="202"/>
      <c r="QU461" s="202"/>
      <c r="QV461" s="202"/>
      <c r="QW461" s="202"/>
      <c r="QX461" s="202"/>
      <c r="QY461" s="202"/>
      <c r="QZ461" s="202"/>
      <c r="RA461" s="202"/>
      <c r="RB461" s="202"/>
      <c r="RC461" s="202"/>
      <c r="RD461" s="202"/>
      <c r="RE461" s="202"/>
      <c r="RF461" s="202"/>
      <c r="RG461" s="202"/>
      <c r="RH461" s="202"/>
      <c r="RI461" s="202"/>
      <c r="RJ461" s="202"/>
      <c r="RK461" s="202"/>
      <c r="RL461" s="202"/>
      <c r="RM461" s="202"/>
      <c r="RN461" s="202"/>
      <c r="RO461" s="202"/>
      <c r="RP461" s="202"/>
      <c r="RQ461" s="202"/>
      <c r="RR461" s="202"/>
      <c r="RS461" s="202"/>
      <c r="RT461" s="202"/>
      <c r="RU461" s="202"/>
      <c r="RV461" s="202"/>
      <c r="RW461" s="202"/>
      <c r="RX461" s="202"/>
      <c r="RY461" s="202"/>
      <c r="RZ461" s="202"/>
      <c r="SA461" s="202"/>
      <c r="SB461" s="202"/>
      <c r="SC461" s="202"/>
      <c r="SD461" s="202"/>
      <c r="SE461" s="202"/>
      <c r="SF461" s="202"/>
      <c r="SG461" s="202"/>
      <c r="SH461" s="202"/>
      <c r="SI461" s="202"/>
      <c r="SJ461" s="202"/>
      <c r="SK461" s="202"/>
      <c r="SL461" s="202"/>
      <c r="SM461" s="202"/>
      <c r="SN461" s="202"/>
      <c r="SO461" s="202"/>
      <c r="SP461" s="202"/>
      <c r="SQ461" s="202"/>
      <c r="SR461" s="202"/>
      <c r="SS461" s="202"/>
      <c r="ST461" s="202"/>
      <c r="SU461" s="202"/>
      <c r="SV461" s="202"/>
      <c r="SW461" s="202"/>
      <c r="SX461" s="202"/>
      <c r="SY461" s="202"/>
      <c r="SZ461" s="202"/>
      <c r="TA461" s="202"/>
      <c r="TB461" s="202"/>
      <c r="TC461" s="202"/>
      <c r="TD461" s="202"/>
      <c r="TE461" s="202"/>
      <c r="TF461" s="202"/>
      <c r="TG461" s="202"/>
      <c r="TH461" s="202"/>
      <c r="TI461" s="202"/>
      <c r="TJ461" s="202"/>
      <c r="TK461" s="202"/>
      <c r="TL461" s="202"/>
      <c r="TM461" s="202"/>
      <c r="TN461" s="202"/>
      <c r="TO461" s="202"/>
      <c r="TP461" s="202"/>
      <c r="TQ461" s="202"/>
      <c r="TR461" s="202"/>
      <c r="TS461" s="202"/>
      <c r="TT461" s="202"/>
      <c r="TU461" s="202"/>
      <c r="TV461" s="202"/>
      <c r="TW461" s="202"/>
      <c r="TX461" s="202"/>
      <c r="TY461" s="202"/>
      <c r="TZ461" s="202"/>
      <c r="UA461" s="202"/>
      <c r="UB461" s="202"/>
      <c r="UC461" s="202"/>
      <c r="UD461" s="202"/>
      <c r="UE461" s="202"/>
      <c r="UF461" s="202"/>
      <c r="UG461" s="202"/>
      <c r="UH461" s="202"/>
      <c r="UI461" s="202"/>
      <c r="UJ461" s="202"/>
      <c r="UK461" s="202"/>
      <c r="UL461" s="202"/>
      <c r="UM461" s="202"/>
      <c r="UN461" s="202"/>
      <c r="UO461" s="202"/>
      <c r="UP461" s="202"/>
      <c r="UQ461" s="202"/>
      <c r="UR461" s="202"/>
      <c r="US461" s="202"/>
      <c r="UT461" s="202"/>
      <c r="UU461" s="202"/>
      <c r="UV461" s="202"/>
      <c r="UW461" s="202"/>
      <c r="UX461" s="202"/>
      <c r="UY461" s="202"/>
      <c r="UZ461" s="202"/>
      <c r="VA461" s="202"/>
      <c r="VB461" s="202"/>
      <c r="VC461" s="202"/>
      <c r="VD461" s="202"/>
      <c r="VE461" s="202"/>
      <c r="VF461" s="202"/>
      <c r="VG461" s="202"/>
      <c r="VH461" s="202"/>
      <c r="VI461" s="202"/>
      <c r="VJ461" s="202"/>
      <c r="VK461" s="202"/>
      <c r="VL461" s="202"/>
      <c r="VM461" s="202"/>
      <c r="VN461" s="202"/>
      <c r="VO461" s="202"/>
      <c r="VP461" s="202"/>
      <c r="VQ461" s="202"/>
      <c r="VR461" s="202"/>
      <c r="VS461" s="202"/>
      <c r="VT461" s="202"/>
      <c r="VU461" s="202"/>
      <c r="VV461" s="202"/>
      <c r="VW461" s="202"/>
      <c r="VX461" s="202"/>
      <c r="VY461" s="202"/>
      <c r="VZ461" s="202"/>
      <c r="WA461" s="202"/>
      <c r="WB461" s="202"/>
      <c r="WC461" s="202"/>
      <c r="WD461" s="202"/>
      <c r="WE461" s="202"/>
      <c r="WF461" s="202"/>
      <c r="WG461" s="202"/>
      <c r="WH461" s="202"/>
      <c r="WI461" s="202"/>
      <c r="WJ461" s="202"/>
      <c r="WK461" s="202"/>
      <c r="WL461" s="202"/>
      <c r="WM461" s="202"/>
      <c r="WN461" s="202"/>
      <c r="WO461" s="202"/>
      <c r="WP461" s="202"/>
      <c r="WQ461" s="202"/>
      <c r="WR461" s="202"/>
      <c r="WS461" s="202"/>
      <c r="WT461" s="202"/>
      <c r="WU461" s="202"/>
      <c r="WV461" s="202"/>
      <c r="WW461" s="202"/>
      <c r="WX461" s="202"/>
      <c r="WY461" s="202"/>
      <c r="WZ461" s="202"/>
      <c r="XA461" s="202"/>
      <c r="XB461" s="202"/>
      <c r="XC461" s="202"/>
      <c r="XD461" s="202"/>
      <c r="XE461" s="202"/>
      <c r="XF461" s="202"/>
      <c r="XG461" s="202"/>
      <c r="XH461" s="202"/>
      <c r="XI461" s="202"/>
      <c r="XJ461" s="202"/>
      <c r="XK461" s="202"/>
      <c r="XL461" s="202"/>
      <c r="XM461" s="202"/>
      <c r="XN461" s="202"/>
      <c r="XO461" s="202"/>
      <c r="XP461" s="202"/>
      <c r="XQ461" s="202"/>
      <c r="XR461" s="202"/>
      <c r="XS461" s="202"/>
      <c r="XT461" s="202"/>
      <c r="XU461" s="202"/>
      <c r="XV461" s="202"/>
      <c r="XW461" s="202"/>
      <c r="XX461" s="202"/>
      <c r="XY461" s="202"/>
      <c r="XZ461" s="202"/>
      <c r="YA461" s="202"/>
      <c r="YB461" s="202"/>
      <c r="YC461" s="202"/>
      <c r="YD461" s="202"/>
      <c r="YE461" s="202"/>
      <c r="YF461" s="202"/>
      <c r="YG461" s="202"/>
      <c r="YH461" s="202"/>
      <c r="YI461" s="202"/>
      <c r="YJ461" s="202"/>
      <c r="YK461" s="202"/>
      <c r="YL461" s="202"/>
      <c r="YM461" s="202"/>
      <c r="YN461" s="202"/>
      <c r="YO461" s="202"/>
      <c r="YP461" s="202"/>
      <c r="YQ461" s="202"/>
      <c r="YR461" s="202"/>
      <c r="YS461" s="202"/>
      <c r="YT461" s="202"/>
      <c r="YU461" s="202"/>
      <c r="YV461" s="202"/>
      <c r="YW461" s="202"/>
      <c r="YX461" s="202"/>
      <c r="YY461" s="202"/>
      <c r="YZ461" s="202"/>
      <c r="ZA461" s="202"/>
      <c r="ZB461" s="202"/>
      <c r="ZC461" s="202"/>
      <c r="ZD461" s="202"/>
      <c r="ZE461" s="202"/>
      <c r="ZF461" s="202"/>
      <c r="ZG461" s="202"/>
      <c r="ZH461" s="202"/>
      <c r="ZI461" s="202"/>
      <c r="ZJ461" s="202"/>
      <c r="ZK461" s="202"/>
      <c r="ZL461" s="202"/>
      <c r="ZM461" s="202"/>
      <c r="ZN461" s="202"/>
      <c r="ZO461" s="202"/>
      <c r="ZP461" s="202"/>
      <c r="ZQ461" s="202"/>
      <c r="ZR461" s="202"/>
      <c r="ZS461" s="202"/>
      <c r="ZT461" s="202"/>
      <c r="ZU461" s="202"/>
      <c r="ZV461" s="202"/>
      <c r="ZW461" s="202"/>
      <c r="ZX461" s="202"/>
      <c r="ZY461" s="202"/>
      <c r="ZZ461" s="202"/>
      <c r="AAA461" s="202"/>
      <c r="AAB461" s="202"/>
      <c r="AAC461" s="202"/>
      <c r="AAD461" s="202"/>
      <c r="AAE461" s="202"/>
      <c r="AAF461" s="202"/>
      <c r="AAG461" s="202"/>
      <c r="AAH461" s="202"/>
      <c r="AAI461" s="202"/>
      <c r="AAJ461" s="202"/>
      <c r="AAK461" s="202"/>
      <c r="AAL461" s="202"/>
      <c r="AAM461" s="202"/>
      <c r="AAN461" s="202"/>
      <c r="AAO461" s="202"/>
      <c r="AAP461" s="202"/>
      <c r="AAQ461" s="202"/>
      <c r="AAR461" s="202"/>
      <c r="AAS461" s="202"/>
      <c r="AAT461" s="202"/>
      <c r="AAU461" s="202"/>
      <c r="AAV461" s="202"/>
      <c r="AAW461" s="202"/>
      <c r="AAX461" s="202"/>
      <c r="AAY461" s="202"/>
      <c r="AAZ461" s="202"/>
      <c r="ABA461" s="202"/>
      <c r="ABB461" s="202"/>
      <c r="ABC461" s="202"/>
      <c r="ABD461" s="202"/>
      <c r="ABE461" s="202"/>
      <c r="ABF461" s="202"/>
      <c r="ABG461" s="202"/>
      <c r="ABH461" s="202"/>
      <c r="ABI461" s="202"/>
      <c r="ABJ461" s="202"/>
      <c r="ABK461" s="202"/>
      <c r="ABL461" s="202"/>
      <c r="ABM461" s="202"/>
      <c r="ABN461" s="202"/>
      <c r="ABO461" s="202"/>
      <c r="ABP461" s="202"/>
      <c r="ABQ461" s="202"/>
      <c r="ABR461" s="202"/>
      <c r="ABS461" s="202"/>
      <c r="ABT461" s="202"/>
      <c r="ABU461" s="202"/>
      <c r="ABV461" s="202"/>
      <c r="ABW461" s="202"/>
      <c r="ABX461" s="202"/>
      <c r="ABY461" s="202"/>
      <c r="ABZ461" s="202"/>
      <c r="ACA461" s="202"/>
      <c r="ACB461" s="202"/>
      <c r="ACC461" s="202"/>
      <c r="ACD461" s="202"/>
      <c r="ACE461" s="202"/>
      <c r="ACF461" s="202"/>
      <c r="ACG461" s="202"/>
      <c r="ACH461" s="202"/>
      <c r="ACI461" s="202"/>
      <c r="ACJ461" s="202"/>
      <c r="ACK461" s="202"/>
      <c r="ACL461" s="202"/>
      <c r="ACM461" s="202"/>
      <c r="ACN461" s="202"/>
      <c r="ACO461" s="202"/>
      <c r="ACP461" s="202"/>
      <c r="ACQ461" s="202"/>
      <c r="ACR461" s="202"/>
      <c r="ACS461" s="202"/>
      <c r="ACT461" s="202"/>
      <c r="ACU461" s="202"/>
      <c r="ACV461" s="202"/>
      <c r="ACW461" s="202"/>
      <c r="ACX461" s="202"/>
      <c r="ACY461" s="202"/>
      <c r="ACZ461" s="202"/>
      <c r="ADA461" s="202"/>
      <c r="ADB461" s="202"/>
      <c r="ADC461" s="202"/>
      <c r="ADD461" s="202"/>
      <c r="ADE461" s="202"/>
      <c r="ADF461" s="202"/>
      <c r="ADG461" s="202"/>
      <c r="ADH461" s="202"/>
      <c r="ADI461" s="202"/>
      <c r="ADJ461" s="202"/>
      <c r="ADK461" s="202"/>
      <c r="ADL461" s="202"/>
      <c r="ADM461" s="202"/>
      <c r="ADN461" s="202"/>
      <c r="ADO461" s="202"/>
      <c r="ADP461" s="202"/>
      <c r="ADQ461" s="202"/>
      <c r="ADR461" s="202"/>
      <c r="ADS461" s="202"/>
      <c r="ADT461" s="202"/>
      <c r="ADU461" s="202"/>
      <c r="ADV461" s="202"/>
      <c r="ADW461" s="202"/>
      <c r="ADX461" s="202"/>
      <c r="ADY461" s="202"/>
      <c r="ADZ461" s="202"/>
      <c r="AEA461" s="202"/>
      <c r="AEB461" s="202"/>
      <c r="AEC461" s="202"/>
      <c r="AED461" s="202"/>
      <c r="AEE461" s="202"/>
      <c r="AEF461" s="202"/>
      <c r="AEG461" s="202"/>
      <c r="AEH461" s="202"/>
      <c r="AEI461" s="202"/>
      <c r="AEJ461" s="202"/>
      <c r="AEK461" s="202"/>
      <c r="AEL461" s="202"/>
      <c r="AEM461" s="202"/>
      <c r="AEN461" s="202"/>
      <c r="AEO461" s="202"/>
      <c r="AEP461" s="202"/>
      <c r="AEQ461" s="202"/>
      <c r="AER461" s="202"/>
      <c r="AES461" s="202"/>
      <c r="AET461" s="202"/>
      <c r="AEU461" s="202"/>
      <c r="AEV461" s="202"/>
      <c r="AEW461" s="202"/>
      <c r="AEX461" s="202"/>
      <c r="AEY461" s="202"/>
      <c r="AEZ461" s="202"/>
      <c r="AFA461" s="202"/>
      <c r="AFB461" s="202"/>
      <c r="AFC461" s="202"/>
      <c r="AFD461" s="202"/>
      <c r="AFE461" s="202"/>
      <c r="AFF461" s="202"/>
      <c r="AFG461" s="202"/>
      <c r="AFH461" s="202"/>
      <c r="AFI461" s="202"/>
      <c r="AFJ461" s="202"/>
      <c r="AFK461" s="202"/>
      <c r="AFL461" s="202"/>
      <c r="AFM461" s="202"/>
      <c r="AFN461" s="202"/>
      <c r="AFO461" s="202"/>
      <c r="AFP461" s="202"/>
      <c r="AFQ461" s="202"/>
      <c r="AFR461" s="202"/>
      <c r="AFS461" s="202"/>
      <c r="AFT461" s="202"/>
      <c r="AFU461" s="202"/>
      <c r="AFV461" s="202"/>
      <c r="AFW461" s="202"/>
      <c r="AFX461" s="202"/>
      <c r="AFY461" s="202"/>
      <c r="AFZ461" s="202"/>
      <c r="AGA461" s="202"/>
      <c r="AGB461" s="202"/>
      <c r="AGC461" s="202"/>
      <c r="AGD461" s="202"/>
      <c r="AGE461" s="202"/>
      <c r="AGF461" s="202"/>
      <c r="AGG461" s="202"/>
      <c r="AGH461" s="202"/>
      <c r="AGI461" s="202"/>
      <c r="AGJ461" s="202"/>
      <c r="AGK461" s="202"/>
      <c r="AGL461" s="202"/>
      <c r="AGM461" s="202"/>
      <c r="AGN461" s="202"/>
      <c r="AGO461" s="202"/>
      <c r="AGP461" s="202"/>
      <c r="AGQ461" s="202"/>
      <c r="AGR461" s="202"/>
      <c r="AGS461" s="202"/>
      <c r="AGT461" s="202"/>
      <c r="AGU461" s="202"/>
      <c r="AGV461" s="202"/>
      <c r="AGW461" s="202"/>
      <c r="AGX461" s="202"/>
      <c r="AGY461" s="202"/>
      <c r="AGZ461" s="202"/>
      <c r="AHA461" s="202"/>
      <c r="AHB461" s="202"/>
      <c r="AHC461" s="202"/>
      <c r="AHD461" s="202"/>
      <c r="AHE461" s="202"/>
      <c r="AHF461" s="202"/>
      <c r="AHG461" s="202"/>
      <c r="AHH461" s="202"/>
      <c r="AHI461" s="202"/>
      <c r="AHJ461" s="202"/>
      <c r="AHK461" s="202"/>
      <c r="AHL461" s="202"/>
      <c r="AHM461" s="202"/>
      <c r="AHN461" s="202"/>
      <c r="AHO461" s="202"/>
      <c r="AHP461" s="202"/>
      <c r="AHQ461" s="202"/>
      <c r="AHR461" s="202"/>
      <c r="AHS461" s="202"/>
      <c r="AHT461" s="202"/>
      <c r="AHU461" s="202"/>
      <c r="AHV461" s="202"/>
      <c r="AHW461" s="202"/>
      <c r="AHX461" s="202"/>
      <c r="AHY461" s="202"/>
      <c r="AHZ461" s="202"/>
      <c r="AIA461" s="202"/>
      <c r="AIB461" s="202"/>
      <c r="AIC461" s="202"/>
      <c r="AID461" s="202"/>
      <c r="AIE461" s="202"/>
      <c r="AIF461" s="202"/>
      <c r="AIG461" s="202"/>
      <c r="AIH461" s="202"/>
      <c r="AII461" s="202"/>
      <c r="AIJ461" s="202"/>
      <c r="AIK461" s="202"/>
      <c r="AIL461" s="202"/>
      <c r="AIM461" s="202"/>
      <c r="AIN461" s="202"/>
      <c r="AIO461" s="202"/>
      <c r="AIP461" s="202"/>
      <c r="AIQ461" s="202"/>
      <c r="AIR461" s="202"/>
      <c r="AIS461" s="202"/>
      <c r="AIT461" s="202"/>
      <c r="AIU461" s="202"/>
      <c r="AIV461" s="202"/>
      <c r="AIW461" s="202"/>
      <c r="AIX461" s="202"/>
      <c r="AIY461" s="202"/>
      <c r="AIZ461" s="202"/>
      <c r="AJA461" s="202"/>
      <c r="AJB461" s="202"/>
      <c r="AJC461" s="202"/>
      <c r="AJD461" s="202"/>
      <c r="AJE461" s="202"/>
      <c r="AJF461" s="202"/>
      <c r="AJG461" s="202"/>
      <c r="AJH461" s="202"/>
      <c r="AJI461" s="202"/>
      <c r="AJJ461" s="202"/>
      <c r="AJK461" s="202"/>
      <c r="AJL461" s="202"/>
      <c r="AJM461" s="202"/>
      <c r="AJN461" s="202"/>
      <c r="AJO461" s="202"/>
      <c r="AJP461" s="202"/>
      <c r="AJQ461" s="202"/>
      <c r="AJR461" s="202"/>
      <c r="AJS461" s="202"/>
      <c r="AJT461" s="202"/>
      <c r="AJU461" s="202"/>
      <c r="AJV461" s="202"/>
      <c r="AJW461" s="202"/>
      <c r="AJX461" s="202"/>
      <c r="AJY461" s="202"/>
      <c r="AJZ461" s="202"/>
      <c r="AKA461" s="202"/>
      <c r="AKB461" s="202"/>
      <c r="AKC461" s="202"/>
      <c r="AKD461" s="202"/>
      <c r="AKE461" s="202"/>
      <c r="AKF461" s="202"/>
      <c r="AKG461" s="202"/>
      <c r="AKH461" s="202"/>
      <c r="AKI461" s="202"/>
      <c r="AKJ461" s="202"/>
      <c r="AKK461" s="202"/>
      <c r="AKL461" s="202"/>
      <c r="AKM461" s="202"/>
      <c r="AKN461" s="202"/>
      <c r="AKO461" s="202"/>
      <c r="AKP461" s="202"/>
      <c r="AKQ461" s="202"/>
      <c r="AKR461" s="202"/>
      <c r="AKS461" s="202"/>
      <c r="AKT461" s="202"/>
      <c r="AKU461" s="202"/>
      <c r="AKV461" s="202"/>
      <c r="AKW461" s="202"/>
      <c r="AKX461" s="202"/>
      <c r="AKY461" s="202"/>
      <c r="AKZ461" s="202"/>
      <c r="ALA461" s="202"/>
      <c r="ALB461" s="202"/>
      <c r="ALC461" s="202"/>
      <c r="ALD461" s="202"/>
      <c r="ALE461" s="202"/>
      <c r="ALF461" s="202"/>
      <c r="ALG461" s="202"/>
      <c r="ALH461" s="202"/>
      <c r="ALI461" s="202"/>
      <c r="ALJ461" s="202"/>
      <c r="ALK461" s="202"/>
      <c r="ALL461" s="202"/>
      <c r="ALM461" s="202"/>
      <c r="ALN461" s="202"/>
      <c r="ALO461" s="202"/>
      <c r="ALP461" s="202"/>
      <c r="ALQ461" s="202"/>
      <c r="ALR461" s="202"/>
      <c r="ALS461" s="202"/>
      <c r="ALT461" s="202"/>
      <c r="ALU461" s="202"/>
      <c r="ALV461" s="202"/>
      <c r="ALW461" s="202"/>
      <c r="ALX461" s="202"/>
      <c r="ALY461" s="202"/>
      <c r="ALZ461" s="202"/>
      <c r="AMA461" s="202"/>
      <c r="AMB461" s="202"/>
      <c r="AMC461" s="202"/>
      <c r="AMD461" s="202"/>
      <c r="AME461" s="202"/>
      <c r="AMF461" s="202"/>
      <c r="AMG461" s="202"/>
      <c r="AMH461" s="202"/>
      <c r="AMI461" s="202"/>
      <c r="AMJ461" s="202"/>
      <c r="AMK461" s="202"/>
      <c r="AML461" s="202"/>
      <c r="AMM461" s="202"/>
      <c r="AMN461" s="202"/>
      <c r="AMO461" s="202"/>
      <c r="AMP461" s="202"/>
      <c r="AMQ461" s="202"/>
      <c r="AMR461" s="202"/>
      <c r="AMS461" s="202"/>
      <c r="AMT461" s="202"/>
      <c r="AMU461" s="202"/>
      <c r="AMV461" s="202"/>
      <c r="AMW461" s="202"/>
      <c r="AMX461" s="202"/>
      <c r="AMY461" s="202"/>
      <c r="AMZ461" s="202"/>
      <c r="ANA461" s="202"/>
      <c r="ANB461" s="202"/>
      <c r="ANC461" s="202"/>
      <c r="AND461" s="202"/>
      <c r="ANE461" s="202"/>
      <c r="ANF461" s="202"/>
      <c r="ANG461" s="202"/>
      <c r="ANH461" s="202"/>
      <c r="ANI461" s="202"/>
      <c r="ANJ461" s="202"/>
      <c r="ANK461" s="202"/>
      <c r="ANL461" s="202"/>
      <c r="ANM461" s="202"/>
      <c r="ANN461" s="202"/>
      <c r="ANO461" s="202"/>
      <c r="ANP461" s="202"/>
      <c r="ANQ461" s="202"/>
      <c r="ANR461" s="202"/>
      <c r="ANS461" s="202"/>
      <c r="ANT461" s="202"/>
      <c r="ANU461" s="202"/>
      <c r="ANV461" s="202"/>
      <c r="ANW461" s="202"/>
      <c r="ANX461" s="202"/>
      <c r="ANY461" s="202"/>
      <c r="ANZ461" s="202"/>
      <c r="AOA461" s="202"/>
      <c r="AOB461" s="202"/>
      <c r="AOC461" s="202"/>
      <c r="AOD461" s="202"/>
      <c r="AOE461" s="202"/>
      <c r="AOF461" s="202"/>
      <c r="AOG461" s="202"/>
      <c r="AOH461" s="202"/>
      <c r="AOI461" s="202"/>
      <c r="AOJ461" s="202"/>
      <c r="AOK461" s="202"/>
      <c r="AOL461" s="202"/>
      <c r="AOM461" s="202"/>
      <c r="AON461" s="202"/>
      <c r="AOO461" s="202"/>
      <c r="AOP461" s="202"/>
      <c r="AOQ461" s="202"/>
      <c r="AOR461" s="202"/>
      <c r="AOS461" s="202"/>
      <c r="AOT461" s="202"/>
      <c r="AOU461" s="202"/>
      <c r="AOV461" s="202"/>
      <c r="AOW461" s="202"/>
      <c r="AOX461" s="202"/>
      <c r="AOY461" s="202"/>
      <c r="AOZ461" s="202"/>
      <c r="APA461" s="202"/>
      <c r="APB461" s="202"/>
      <c r="APC461" s="202"/>
      <c r="APD461" s="202"/>
      <c r="APE461" s="202"/>
      <c r="APF461" s="202"/>
      <c r="APG461" s="202"/>
      <c r="APH461" s="202"/>
      <c r="API461" s="202"/>
      <c r="APJ461" s="202"/>
      <c r="APK461" s="202"/>
      <c r="APL461" s="202"/>
      <c r="APM461" s="202"/>
      <c r="APN461" s="202"/>
      <c r="APO461" s="202"/>
      <c r="APP461" s="202"/>
      <c r="APQ461" s="202"/>
      <c r="APR461" s="202"/>
      <c r="APS461" s="202"/>
      <c r="APT461" s="202"/>
      <c r="APU461" s="202"/>
      <c r="APV461" s="202"/>
      <c r="APW461" s="202"/>
      <c r="APX461" s="202"/>
      <c r="APY461" s="202"/>
      <c r="APZ461" s="202"/>
      <c r="AQA461" s="202"/>
      <c r="AQB461" s="202"/>
      <c r="AQC461" s="202"/>
      <c r="AQD461" s="202"/>
      <c r="AQE461" s="202"/>
      <c r="AQF461" s="202"/>
      <c r="AQG461" s="202"/>
      <c r="AQH461" s="202"/>
      <c r="AQI461" s="202"/>
      <c r="AQJ461" s="202"/>
      <c r="AQK461" s="202"/>
      <c r="AQL461" s="202"/>
      <c r="AQM461" s="202"/>
      <c r="AQN461" s="202"/>
      <c r="AQO461" s="202"/>
      <c r="AQP461" s="202"/>
      <c r="AQQ461" s="202"/>
      <c r="AQR461" s="202"/>
      <c r="AQS461" s="202"/>
      <c r="AQT461" s="202"/>
      <c r="AQU461" s="202"/>
      <c r="AQV461" s="202"/>
      <c r="AQW461" s="202"/>
      <c r="AQX461" s="202"/>
      <c r="AQY461" s="202"/>
      <c r="AQZ461" s="202"/>
      <c r="ARA461" s="202"/>
      <c r="ARB461" s="202"/>
      <c r="ARC461" s="202"/>
      <c r="ARD461" s="202"/>
      <c r="ARE461" s="202"/>
      <c r="ARF461" s="202"/>
      <c r="ARG461" s="202"/>
      <c r="ARH461" s="202"/>
      <c r="ARI461" s="202"/>
      <c r="ARJ461" s="202"/>
      <c r="ARK461" s="202"/>
      <c r="ARL461" s="202"/>
      <c r="ARM461" s="202"/>
      <c r="ARN461" s="202"/>
      <c r="ARO461" s="202"/>
      <c r="ARP461" s="202"/>
      <c r="ARQ461" s="202"/>
      <c r="ARR461" s="202"/>
      <c r="ARS461" s="202"/>
      <c r="ART461" s="202"/>
      <c r="ARU461" s="202"/>
      <c r="ARV461" s="202"/>
      <c r="ARW461" s="202"/>
      <c r="ARX461" s="202"/>
      <c r="ARY461" s="202"/>
      <c r="ARZ461" s="202"/>
      <c r="ASA461" s="202"/>
      <c r="ASB461" s="202"/>
      <c r="ASC461" s="202"/>
      <c r="ASD461" s="202"/>
      <c r="ASE461" s="202"/>
      <c r="ASF461" s="202"/>
      <c r="ASG461" s="202"/>
      <c r="ASH461" s="202"/>
      <c r="ASI461" s="202"/>
      <c r="ASJ461" s="202"/>
      <c r="ASK461" s="202"/>
      <c r="ASL461" s="202"/>
      <c r="ASM461" s="202"/>
      <c r="ASN461" s="202"/>
      <c r="ASO461" s="202"/>
      <c r="ASP461" s="202"/>
      <c r="ASQ461" s="202"/>
      <c r="ASR461" s="202"/>
      <c r="ASS461" s="202"/>
      <c r="AST461" s="202"/>
      <c r="ASU461" s="202"/>
      <c r="ASV461" s="202"/>
      <c r="ASW461" s="202"/>
      <c r="ASX461" s="202"/>
      <c r="ASY461" s="202"/>
      <c r="ASZ461" s="202"/>
      <c r="ATA461" s="202"/>
      <c r="ATB461" s="202"/>
      <c r="ATC461" s="202"/>
      <c r="ATD461" s="202"/>
      <c r="ATE461" s="202"/>
      <c r="ATF461" s="202"/>
      <c r="ATG461" s="202"/>
      <c r="ATH461" s="202"/>
      <c r="ATI461" s="202"/>
      <c r="ATJ461" s="202"/>
      <c r="ATK461" s="202"/>
      <c r="ATL461" s="202"/>
      <c r="ATM461" s="202"/>
      <c r="ATN461" s="202"/>
      <c r="ATO461" s="202"/>
      <c r="ATP461" s="202"/>
      <c r="ATQ461" s="202"/>
      <c r="ATR461" s="202"/>
      <c r="ATS461" s="202"/>
      <c r="ATT461" s="202"/>
      <c r="ATU461" s="202"/>
      <c r="ATV461" s="202"/>
      <c r="ATW461" s="202"/>
      <c r="ATX461" s="202"/>
      <c r="ATY461" s="202"/>
      <c r="ATZ461" s="202"/>
      <c r="AUA461" s="202"/>
      <c r="AUB461" s="202"/>
      <c r="AUC461" s="202"/>
      <c r="AUD461" s="202"/>
      <c r="AUE461" s="202"/>
      <c r="AUF461" s="202"/>
      <c r="AUG461" s="202"/>
      <c r="AUH461" s="202"/>
      <c r="AUI461" s="202"/>
      <c r="AUJ461" s="202"/>
      <c r="AUK461" s="202"/>
      <c r="AUL461" s="202"/>
      <c r="AUM461" s="202"/>
      <c r="AUN461" s="202"/>
      <c r="AUO461" s="202"/>
      <c r="AUP461" s="202"/>
      <c r="AUQ461" s="202"/>
      <c r="AUR461" s="202"/>
      <c r="AUS461" s="202"/>
      <c r="AUT461" s="202"/>
      <c r="AUU461" s="202"/>
      <c r="AUV461" s="202"/>
      <c r="AUW461" s="202"/>
      <c r="AUX461" s="202"/>
      <c r="AUY461" s="202"/>
      <c r="AUZ461" s="202"/>
      <c r="AVA461" s="202"/>
      <c r="AVB461" s="202"/>
      <c r="AVC461" s="202"/>
      <c r="AVD461" s="202"/>
      <c r="AVE461" s="202"/>
      <c r="AVF461" s="202"/>
      <c r="AVG461" s="202"/>
      <c r="AVH461" s="202"/>
      <c r="AVI461" s="202"/>
      <c r="AVJ461" s="202"/>
      <c r="AVK461" s="202"/>
      <c r="AVL461" s="202"/>
      <c r="AVM461" s="202"/>
      <c r="AVN461" s="202"/>
      <c r="AVO461" s="202"/>
      <c r="AVP461" s="202"/>
      <c r="AVQ461" s="202"/>
      <c r="AVR461" s="202"/>
      <c r="AVS461" s="202"/>
      <c r="AVT461" s="202"/>
      <c r="AVU461" s="202"/>
      <c r="AVV461" s="202"/>
      <c r="AVW461" s="202"/>
      <c r="AVX461" s="202"/>
      <c r="AVY461" s="202"/>
      <c r="AVZ461" s="202"/>
      <c r="AWA461" s="202"/>
      <c r="AWB461" s="202"/>
      <c r="AWC461" s="202"/>
      <c r="AWD461" s="202"/>
      <c r="AWE461" s="202"/>
      <c r="AWF461" s="202"/>
      <c r="AWG461" s="202"/>
      <c r="AWH461" s="202"/>
      <c r="AWI461" s="202"/>
      <c r="AWJ461" s="202"/>
      <c r="AWK461" s="202"/>
      <c r="AWL461" s="202"/>
      <c r="AWM461" s="202"/>
      <c r="AWN461" s="202"/>
      <c r="AWO461" s="202"/>
      <c r="AWP461" s="202"/>
      <c r="AWQ461" s="202"/>
      <c r="AWR461" s="202"/>
      <c r="AWS461" s="202"/>
      <c r="AWT461" s="202"/>
      <c r="AWU461" s="202"/>
      <c r="AWV461" s="202"/>
      <c r="AWW461" s="202"/>
      <c r="AWX461" s="202"/>
      <c r="AWY461" s="202"/>
      <c r="AWZ461" s="202"/>
      <c r="AXA461" s="202"/>
      <c r="AXB461" s="202"/>
      <c r="AXC461" s="202"/>
      <c r="AXD461" s="202"/>
      <c r="AXE461" s="202"/>
      <c r="AXF461" s="202"/>
      <c r="AXG461" s="202"/>
      <c r="AXH461" s="202"/>
      <c r="AXI461" s="202"/>
      <c r="AXJ461" s="202"/>
      <c r="AXK461" s="202"/>
      <c r="AXL461" s="202"/>
      <c r="AXM461" s="202"/>
      <c r="AXN461" s="202"/>
      <c r="AXO461" s="202"/>
      <c r="AXP461" s="202"/>
      <c r="AXQ461" s="202"/>
      <c r="AXR461" s="202"/>
      <c r="AXS461" s="202"/>
      <c r="AXT461" s="202"/>
      <c r="AXU461" s="202"/>
      <c r="AXV461" s="202"/>
      <c r="AXW461" s="202"/>
      <c r="AXX461" s="202"/>
      <c r="AXY461" s="202"/>
      <c r="AXZ461" s="202"/>
      <c r="AYA461" s="202"/>
      <c r="AYB461" s="202"/>
      <c r="AYC461" s="202"/>
      <c r="AYD461" s="202"/>
      <c r="AYE461" s="202"/>
      <c r="AYF461" s="202"/>
      <c r="AYG461" s="202"/>
      <c r="AYH461" s="202"/>
      <c r="AYI461" s="202"/>
      <c r="AYJ461" s="202"/>
      <c r="AYK461" s="202"/>
      <c r="AYL461" s="202"/>
      <c r="AYM461" s="202"/>
      <c r="AYN461" s="202"/>
      <c r="AYO461" s="202"/>
      <c r="AYP461" s="202"/>
      <c r="AYQ461" s="202"/>
      <c r="AYR461" s="202"/>
      <c r="AYS461" s="202"/>
      <c r="AYT461" s="202"/>
      <c r="AYU461" s="202"/>
      <c r="AYV461" s="202"/>
      <c r="AYW461" s="202"/>
      <c r="AYX461" s="202"/>
      <c r="AYY461" s="202"/>
      <c r="AYZ461" s="202"/>
      <c r="AZA461" s="202"/>
      <c r="AZB461" s="202"/>
      <c r="AZC461" s="202"/>
      <c r="AZD461" s="202"/>
      <c r="AZE461" s="202"/>
      <c r="AZF461" s="202"/>
      <c r="AZG461" s="202"/>
      <c r="AZH461" s="202"/>
      <c r="AZI461" s="202"/>
      <c r="AZJ461" s="202"/>
      <c r="AZK461" s="202"/>
      <c r="AZL461" s="202"/>
      <c r="AZM461" s="202"/>
      <c r="AZN461" s="202"/>
      <c r="AZO461" s="202"/>
      <c r="AZP461" s="202"/>
      <c r="AZQ461" s="202"/>
      <c r="AZR461" s="202"/>
      <c r="AZS461" s="202"/>
      <c r="AZT461" s="202"/>
      <c r="AZU461" s="202"/>
      <c r="AZV461" s="202"/>
      <c r="AZW461" s="202"/>
      <c r="AZX461" s="202"/>
      <c r="AZY461" s="202"/>
      <c r="AZZ461" s="202"/>
      <c r="BAA461" s="202"/>
      <c r="BAB461" s="202"/>
      <c r="BAC461" s="202"/>
      <c r="BAD461" s="202"/>
      <c r="BAE461" s="202"/>
      <c r="BAF461" s="202"/>
      <c r="BAG461" s="202"/>
      <c r="BAH461" s="202"/>
      <c r="BAI461" s="202"/>
      <c r="BAJ461" s="202"/>
      <c r="BAK461" s="202"/>
      <c r="BAL461" s="202"/>
      <c r="BAM461" s="202"/>
      <c r="BAN461" s="202"/>
      <c r="BAO461" s="202"/>
      <c r="BAP461" s="202"/>
      <c r="BAQ461" s="202"/>
      <c r="BAR461" s="202"/>
      <c r="BAS461" s="202"/>
      <c r="BAT461" s="202"/>
      <c r="BAU461" s="202"/>
      <c r="BAV461" s="202"/>
      <c r="BAW461" s="202"/>
      <c r="BAX461" s="202"/>
      <c r="BAY461" s="202"/>
      <c r="BAZ461" s="202"/>
      <c r="BBA461" s="202"/>
      <c r="BBB461" s="202"/>
      <c r="BBC461" s="202"/>
      <c r="BBD461" s="202"/>
      <c r="BBE461" s="202"/>
      <c r="BBF461" s="202"/>
      <c r="BBG461" s="202"/>
      <c r="BBH461" s="202"/>
      <c r="BBI461" s="202"/>
      <c r="BBJ461" s="202"/>
      <c r="BBK461" s="202"/>
      <c r="BBL461" s="202"/>
      <c r="BBM461" s="202"/>
      <c r="BBN461" s="202"/>
      <c r="BBO461" s="202"/>
      <c r="BBP461" s="202"/>
      <c r="BBQ461" s="202"/>
      <c r="BBR461" s="202"/>
      <c r="BBS461" s="202"/>
      <c r="BBT461" s="202"/>
      <c r="BBU461" s="202"/>
      <c r="BBV461" s="202"/>
      <c r="BBW461" s="202"/>
      <c r="BBX461" s="202"/>
      <c r="BBY461" s="202"/>
      <c r="BBZ461" s="202"/>
      <c r="BCA461" s="202"/>
      <c r="BCB461" s="202"/>
      <c r="BCC461" s="202"/>
      <c r="BCD461" s="202"/>
      <c r="BCE461" s="202"/>
      <c r="BCF461" s="202"/>
      <c r="BCG461" s="202"/>
      <c r="BCH461" s="202"/>
      <c r="BCI461" s="202"/>
      <c r="BCJ461" s="202"/>
      <c r="BCK461" s="202"/>
      <c r="BCL461" s="202"/>
      <c r="BCM461" s="202"/>
      <c r="BCN461" s="202"/>
      <c r="BCO461" s="202"/>
      <c r="BCP461" s="202"/>
      <c r="BCQ461" s="202"/>
      <c r="BCR461" s="202"/>
      <c r="BCS461" s="202"/>
      <c r="BCT461" s="202"/>
      <c r="BCU461" s="202"/>
      <c r="BCV461" s="202"/>
      <c r="BCW461" s="202"/>
      <c r="BCX461" s="202"/>
      <c r="BCY461" s="202"/>
      <c r="BCZ461" s="202"/>
      <c r="BDA461" s="202"/>
      <c r="BDB461" s="202"/>
      <c r="BDC461" s="202"/>
      <c r="BDD461" s="202"/>
      <c r="BDE461" s="202"/>
      <c r="BDF461" s="202"/>
      <c r="BDG461" s="202"/>
      <c r="BDH461" s="202"/>
      <c r="BDI461" s="202"/>
      <c r="BDJ461" s="202"/>
      <c r="BDK461" s="202"/>
      <c r="BDL461" s="202"/>
      <c r="BDM461" s="202"/>
      <c r="BDN461" s="202"/>
      <c r="BDO461" s="202"/>
      <c r="BDP461" s="202"/>
      <c r="BDQ461" s="202"/>
      <c r="BDR461" s="202"/>
      <c r="BDS461" s="202"/>
      <c r="BDT461" s="202"/>
      <c r="BDU461" s="202"/>
      <c r="BDV461" s="202"/>
      <c r="BDW461" s="202"/>
      <c r="BDX461" s="202"/>
      <c r="BDY461" s="202"/>
      <c r="BDZ461" s="202"/>
      <c r="BEA461" s="202"/>
      <c r="BEB461" s="202"/>
      <c r="BEC461" s="202"/>
      <c r="BED461" s="202"/>
      <c r="BEE461" s="202"/>
      <c r="BEF461" s="202"/>
      <c r="BEG461" s="202"/>
      <c r="BEH461" s="202"/>
      <c r="BEI461" s="202"/>
      <c r="BEJ461" s="202"/>
      <c r="BEK461" s="202"/>
    </row>
    <row r="462" spans="1:5061" s="142" customFormat="1" hidden="1" x14ac:dyDescent="0.25">
      <c r="A462" s="99" t="s">
        <v>602</v>
      </c>
      <c r="B462" s="94" t="s">
        <v>315</v>
      </c>
      <c r="C462" s="91" t="s">
        <v>756</v>
      </c>
      <c r="D462" s="91" t="s">
        <v>32</v>
      </c>
      <c r="E462" s="212">
        <v>0</v>
      </c>
      <c r="F462" s="161">
        <v>280.27999999999997</v>
      </c>
      <c r="G462" s="92">
        <f>Tabla1[[#This Row],[Precio U. Costo]]*1.05</f>
        <v>294.29399999999998</v>
      </c>
      <c r="H462" s="92">
        <f>Tabla1[[#This Row],[Precio U. Costo]]*1.08</f>
        <v>302.70240000000001</v>
      </c>
      <c r="I462" s="92">
        <f>Tabla1[[#This Row],[Precio U. Costo]]*1.1</f>
        <v>308.30799999999999</v>
      </c>
      <c r="J462" s="92">
        <f>Tabla1[[#This Row],[Precio U. Costo]]*1.15</f>
        <v>322.32199999999995</v>
      </c>
      <c r="K462" s="92">
        <f>Tabla1[[#This Row],[Precio U. Costo]]*1.2</f>
        <v>336.33599999999996</v>
      </c>
      <c r="L462" s="92">
        <f>Tabla1[[#This Row],[Precio U. Costo]]*1.25</f>
        <v>350.34999999999997</v>
      </c>
      <c r="M462" s="92">
        <f>Tabla1[[#This Row],[Precio U. Costo]]*1.3</f>
        <v>364.36399999999998</v>
      </c>
      <c r="N462" s="92">
        <f>Tabla1[[#This Row],[Precio U. Costo]]*1.35</f>
        <v>378.37799999999999</v>
      </c>
      <c r="O462" s="92">
        <f>Tabla1[[#This Row],[Precio U. Costo]]*1.4</f>
        <v>392.39199999999994</v>
      </c>
      <c r="P462" s="92">
        <f>Tabla1[[#This Row],[Precio U. Costo]]*1.45</f>
        <v>406.40599999999995</v>
      </c>
      <c r="Q462" s="92">
        <f>Tabla1[[#This Row],[Precio U. Costo]]*1.5</f>
        <v>420.41999999999996</v>
      </c>
      <c r="R462" s="100" t="e">
        <f>VLOOKUP(Tabla1[[#This Row],[Item]],Tabla13[],6,)</f>
        <v>#N/A</v>
      </c>
      <c r="S462" s="93" t="e">
        <f>Tabla1[[#This Row],[Cantidad en Existencia registradas]]-Tabla1[[#This Row],[Cantidad vendida
dd/mm/aaaa]]</f>
        <v>#N/A</v>
      </c>
      <c r="T462" s="93" t="e">
        <f>Tabla1[[#This Row],[Cantidad vendida
dd/mm/aaaa]]+#REF!</f>
        <v>#N/A</v>
      </c>
      <c r="U462" s="93" t="e">
        <f>Tabla1[[#This Row],[Existencia
dd/mm/aaaa2]]+#REF!</f>
        <v>#N/A</v>
      </c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2"/>
      <c r="AT462" s="202"/>
      <c r="AU462" s="202"/>
      <c r="AV462" s="202"/>
      <c r="AW462" s="202"/>
      <c r="AX462" s="202"/>
      <c r="AY462" s="202"/>
      <c r="AZ462" s="202"/>
      <c r="BA462" s="202"/>
      <c r="BB462" s="202"/>
      <c r="BC462" s="202"/>
      <c r="BD462" s="202"/>
      <c r="BE462" s="202"/>
      <c r="BF462" s="202"/>
      <c r="BG462" s="202"/>
      <c r="BH462" s="202"/>
      <c r="BI462" s="202"/>
      <c r="BJ462" s="202"/>
      <c r="BK462" s="202"/>
      <c r="BL462" s="202"/>
      <c r="BM462" s="202"/>
      <c r="BN462" s="202"/>
      <c r="BO462" s="202"/>
      <c r="BP462" s="202"/>
      <c r="BQ462" s="202"/>
      <c r="BR462" s="202"/>
      <c r="BS462" s="202"/>
      <c r="BT462" s="202"/>
      <c r="BU462" s="202"/>
      <c r="BV462" s="202"/>
      <c r="BW462" s="202"/>
      <c r="BX462" s="202"/>
      <c r="BY462" s="202"/>
      <c r="BZ462" s="202"/>
      <c r="CA462" s="202"/>
      <c r="CB462" s="202"/>
      <c r="CC462" s="202"/>
      <c r="CD462" s="202"/>
      <c r="CE462" s="202"/>
      <c r="CF462" s="202"/>
      <c r="CG462" s="202"/>
      <c r="CH462" s="202"/>
      <c r="CI462" s="202"/>
      <c r="CJ462" s="202"/>
      <c r="CK462" s="202"/>
      <c r="CL462" s="202"/>
      <c r="CM462" s="202"/>
      <c r="CN462" s="202"/>
      <c r="CO462" s="202"/>
      <c r="CP462" s="202"/>
      <c r="CQ462" s="202"/>
      <c r="CR462" s="202"/>
      <c r="CS462" s="202"/>
      <c r="CT462" s="202"/>
      <c r="CU462" s="202"/>
      <c r="CV462" s="202"/>
      <c r="CW462" s="202"/>
      <c r="CX462" s="202"/>
      <c r="CY462" s="202"/>
      <c r="CZ462" s="202"/>
      <c r="DA462" s="202"/>
      <c r="DB462" s="202"/>
      <c r="DC462" s="202"/>
      <c r="DD462" s="202"/>
      <c r="DE462" s="202"/>
      <c r="DF462" s="202"/>
      <c r="DG462" s="202"/>
      <c r="DH462" s="202"/>
      <c r="DI462" s="202"/>
      <c r="DJ462" s="202"/>
      <c r="DK462" s="202"/>
      <c r="DL462" s="202"/>
      <c r="DM462" s="202"/>
      <c r="DN462" s="202"/>
      <c r="DO462" s="202"/>
      <c r="DP462" s="202"/>
      <c r="DQ462" s="202"/>
      <c r="DR462" s="202"/>
      <c r="DS462" s="202"/>
      <c r="DT462" s="202"/>
      <c r="DU462" s="202"/>
      <c r="DV462" s="202"/>
      <c r="DW462" s="202"/>
      <c r="DX462" s="202"/>
      <c r="DY462" s="202"/>
      <c r="DZ462" s="202"/>
      <c r="EA462" s="202"/>
      <c r="EB462" s="202"/>
      <c r="EC462" s="202"/>
      <c r="ED462" s="202"/>
      <c r="EE462" s="202"/>
      <c r="EF462" s="202"/>
      <c r="EG462" s="202"/>
      <c r="EH462" s="202"/>
      <c r="EI462" s="202"/>
      <c r="EJ462" s="202"/>
      <c r="EK462" s="202"/>
      <c r="EL462" s="202"/>
      <c r="EM462" s="202"/>
      <c r="EN462" s="202"/>
      <c r="EO462" s="202"/>
      <c r="EP462" s="202"/>
      <c r="EQ462" s="202"/>
      <c r="ER462" s="202"/>
      <c r="ES462" s="202"/>
      <c r="ET462" s="202"/>
      <c r="EU462" s="202"/>
      <c r="EV462" s="202"/>
      <c r="EW462" s="202"/>
      <c r="EX462" s="202"/>
      <c r="EY462" s="202"/>
      <c r="EZ462" s="202"/>
      <c r="FA462" s="202"/>
      <c r="FB462" s="202"/>
      <c r="FC462" s="202"/>
      <c r="FD462" s="202"/>
      <c r="FE462" s="202"/>
      <c r="FF462" s="202"/>
      <c r="FG462" s="202"/>
      <c r="FH462" s="202"/>
      <c r="FI462" s="202"/>
      <c r="FJ462" s="202"/>
      <c r="FK462" s="202"/>
      <c r="FL462" s="202"/>
      <c r="FM462" s="202"/>
      <c r="FN462" s="202"/>
      <c r="FO462" s="202"/>
      <c r="FP462" s="202"/>
      <c r="FQ462" s="202"/>
      <c r="FR462" s="202"/>
      <c r="FS462" s="202"/>
      <c r="FT462" s="202"/>
      <c r="FU462" s="202"/>
      <c r="FV462" s="202"/>
      <c r="FW462" s="202"/>
      <c r="FX462" s="202"/>
      <c r="FY462" s="202"/>
      <c r="FZ462" s="202"/>
      <c r="GA462" s="202"/>
      <c r="GB462" s="202"/>
      <c r="GC462" s="202"/>
      <c r="GD462" s="202"/>
      <c r="GE462" s="202"/>
      <c r="GF462" s="202"/>
      <c r="GG462" s="202"/>
      <c r="GH462" s="202"/>
      <c r="GI462" s="202"/>
      <c r="GJ462" s="202"/>
      <c r="GK462" s="202"/>
      <c r="GL462" s="202"/>
      <c r="GM462" s="202"/>
      <c r="GN462" s="202"/>
      <c r="GO462" s="202"/>
      <c r="GP462" s="202"/>
      <c r="GQ462" s="202"/>
      <c r="GR462" s="202"/>
      <c r="GS462" s="202"/>
      <c r="GT462" s="202"/>
      <c r="GU462" s="202"/>
      <c r="GV462" s="202"/>
      <c r="GW462" s="202"/>
      <c r="GX462" s="202"/>
      <c r="GY462" s="202"/>
      <c r="GZ462" s="202"/>
      <c r="HA462" s="202"/>
      <c r="HB462" s="202"/>
      <c r="HC462" s="202"/>
      <c r="HD462" s="202"/>
      <c r="HE462" s="202"/>
      <c r="HF462" s="202"/>
      <c r="HG462" s="202"/>
      <c r="HH462" s="202"/>
      <c r="HI462" s="202"/>
      <c r="HJ462" s="202"/>
      <c r="HK462" s="202"/>
      <c r="HL462" s="202"/>
      <c r="HM462" s="202"/>
      <c r="HN462" s="202"/>
      <c r="HO462" s="202"/>
      <c r="HP462" s="202"/>
      <c r="HQ462" s="202"/>
      <c r="HR462" s="202"/>
      <c r="HS462" s="202"/>
      <c r="HT462" s="202"/>
      <c r="HU462" s="202"/>
      <c r="HV462" s="202"/>
      <c r="HW462" s="202"/>
      <c r="HX462" s="202"/>
      <c r="HY462" s="202"/>
      <c r="HZ462" s="202"/>
      <c r="IA462" s="202"/>
      <c r="IB462" s="202"/>
      <c r="IC462" s="202"/>
      <c r="ID462" s="202"/>
      <c r="IE462" s="202"/>
      <c r="IF462" s="202"/>
      <c r="IG462" s="202"/>
      <c r="IH462" s="202"/>
      <c r="II462" s="202"/>
      <c r="IJ462" s="202"/>
      <c r="IK462" s="202"/>
      <c r="IL462" s="202"/>
      <c r="IM462" s="202"/>
      <c r="IN462" s="202"/>
      <c r="IO462" s="202"/>
      <c r="IP462" s="202"/>
      <c r="IQ462" s="202"/>
      <c r="IR462" s="202"/>
      <c r="IS462" s="202"/>
      <c r="IT462" s="202"/>
      <c r="IU462" s="202"/>
      <c r="IV462" s="202"/>
      <c r="IW462" s="202"/>
      <c r="IX462" s="202"/>
      <c r="IY462" s="202"/>
      <c r="IZ462" s="202"/>
      <c r="JA462" s="202"/>
      <c r="JB462" s="202"/>
      <c r="JC462" s="202"/>
      <c r="JD462" s="202"/>
      <c r="JE462" s="202"/>
      <c r="JF462" s="202"/>
      <c r="JG462" s="202"/>
      <c r="JH462" s="202"/>
      <c r="JI462" s="202"/>
      <c r="JJ462" s="202"/>
      <c r="JK462" s="202"/>
      <c r="JL462" s="202"/>
      <c r="JM462" s="202"/>
      <c r="JN462" s="202"/>
      <c r="JO462" s="202"/>
      <c r="JP462" s="202"/>
      <c r="JQ462" s="202"/>
      <c r="JR462" s="202"/>
      <c r="JS462" s="202"/>
      <c r="JT462" s="202"/>
      <c r="JU462" s="202"/>
      <c r="JV462" s="202"/>
      <c r="JW462" s="202"/>
      <c r="JX462" s="202"/>
      <c r="JY462" s="202"/>
      <c r="JZ462" s="202"/>
      <c r="KA462" s="202"/>
      <c r="KB462" s="202"/>
      <c r="KC462" s="202"/>
      <c r="KD462" s="202"/>
      <c r="KE462" s="202"/>
      <c r="KF462" s="202"/>
      <c r="KG462" s="202"/>
      <c r="KH462" s="202"/>
      <c r="KI462" s="202"/>
      <c r="KJ462" s="202"/>
      <c r="KK462" s="202"/>
      <c r="KL462" s="202"/>
      <c r="KM462" s="202"/>
      <c r="KN462" s="202"/>
      <c r="KO462" s="202"/>
      <c r="KP462" s="202"/>
      <c r="KQ462" s="202"/>
      <c r="KR462" s="202"/>
      <c r="KS462" s="202"/>
      <c r="KT462" s="202"/>
      <c r="KU462" s="202"/>
      <c r="KV462" s="202"/>
      <c r="KW462" s="202"/>
      <c r="KX462" s="202"/>
      <c r="KY462" s="202"/>
      <c r="KZ462" s="202"/>
      <c r="LA462" s="202"/>
      <c r="LB462" s="202"/>
      <c r="LC462" s="202"/>
      <c r="LD462" s="202"/>
      <c r="LE462" s="202"/>
      <c r="LF462" s="202"/>
      <c r="LG462" s="202"/>
      <c r="LH462" s="202"/>
      <c r="LI462" s="202"/>
      <c r="LJ462" s="202"/>
      <c r="LK462" s="202"/>
      <c r="LL462" s="202"/>
      <c r="LM462" s="202"/>
      <c r="LN462" s="202"/>
      <c r="LO462" s="202"/>
      <c r="LP462" s="202"/>
      <c r="LQ462" s="202"/>
      <c r="LR462" s="202"/>
      <c r="LS462" s="202"/>
      <c r="LT462" s="202"/>
      <c r="LU462" s="202"/>
      <c r="LV462" s="202"/>
      <c r="LW462" s="202"/>
      <c r="LX462" s="202"/>
      <c r="LY462" s="202"/>
      <c r="LZ462" s="202"/>
      <c r="MA462" s="202"/>
      <c r="MB462" s="202"/>
      <c r="MC462" s="202"/>
      <c r="MD462" s="202"/>
      <c r="ME462" s="202"/>
      <c r="MF462" s="202"/>
      <c r="MG462" s="202"/>
      <c r="MH462" s="202"/>
      <c r="MI462" s="202"/>
      <c r="MJ462" s="202"/>
      <c r="MK462" s="202"/>
      <c r="ML462" s="202"/>
      <c r="MM462" s="202"/>
      <c r="MN462" s="202"/>
      <c r="MO462" s="202"/>
      <c r="MP462" s="202"/>
      <c r="MQ462" s="202"/>
      <c r="MR462" s="202"/>
      <c r="MS462" s="202"/>
      <c r="MT462" s="202"/>
      <c r="MU462" s="202"/>
      <c r="MV462" s="202"/>
      <c r="MW462" s="202"/>
      <c r="MX462" s="202"/>
      <c r="MY462" s="202"/>
      <c r="MZ462" s="202"/>
      <c r="NA462" s="202"/>
      <c r="NB462" s="202"/>
      <c r="NC462" s="202"/>
      <c r="ND462" s="202"/>
      <c r="NE462" s="202"/>
      <c r="NF462" s="202"/>
      <c r="NG462" s="202"/>
      <c r="NH462" s="202"/>
      <c r="NI462" s="202"/>
      <c r="NJ462" s="202"/>
      <c r="NK462" s="202"/>
      <c r="NL462" s="202"/>
      <c r="NM462" s="202"/>
      <c r="NN462" s="202"/>
      <c r="NO462" s="202"/>
      <c r="NP462" s="202"/>
      <c r="NQ462" s="202"/>
      <c r="NR462" s="202"/>
      <c r="NS462" s="202"/>
      <c r="NT462" s="202"/>
      <c r="NU462" s="202"/>
      <c r="NV462" s="202"/>
      <c r="NW462" s="202"/>
      <c r="NX462" s="202"/>
      <c r="NY462" s="202"/>
      <c r="NZ462" s="202"/>
      <c r="OA462" s="202"/>
      <c r="OB462" s="202"/>
      <c r="OC462" s="202"/>
      <c r="OD462" s="202"/>
      <c r="OE462" s="202"/>
      <c r="OF462" s="202"/>
      <c r="OG462" s="202"/>
      <c r="OH462" s="202"/>
      <c r="OI462" s="202"/>
      <c r="OJ462" s="202"/>
      <c r="OK462" s="202"/>
      <c r="OL462" s="202"/>
      <c r="OM462" s="202"/>
      <c r="ON462" s="202"/>
      <c r="OO462" s="202"/>
      <c r="OP462" s="202"/>
      <c r="OQ462" s="202"/>
      <c r="OR462" s="202"/>
      <c r="OS462" s="202"/>
      <c r="OT462" s="202"/>
      <c r="OU462" s="202"/>
      <c r="OV462" s="202"/>
      <c r="OW462" s="202"/>
      <c r="OX462" s="202"/>
      <c r="OY462" s="202"/>
      <c r="OZ462" s="202"/>
      <c r="PA462" s="202"/>
      <c r="PB462" s="202"/>
      <c r="PC462" s="202"/>
      <c r="PD462" s="202"/>
      <c r="PE462" s="202"/>
      <c r="PF462" s="202"/>
      <c r="PG462" s="202"/>
      <c r="PH462" s="202"/>
      <c r="PI462" s="202"/>
      <c r="PJ462" s="202"/>
      <c r="PK462" s="202"/>
      <c r="PL462" s="202"/>
      <c r="PM462" s="202"/>
      <c r="PN462" s="202"/>
      <c r="PO462" s="202"/>
      <c r="PP462" s="202"/>
      <c r="PQ462" s="202"/>
      <c r="PR462" s="202"/>
      <c r="PS462" s="202"/>
      <c r="PT462" s="202"/>
      <c r="PU462" s="202"/>
      <c r="PV462" s="202"/>
      <c r="PW462" s="202"/>
      <c r="PX462" s="202"/>
      <c r="PY462" s="202"/>
      <c r="PZ462" s="202"/>
      <c r="QA462" s="202"/>
      <c r="QB462" s="202"/>
      <c r="QC462" s="202"/>
      <c r="QD462" s="202"/>
      <c r="QE462" s="202"/>
      <c r="QF462" s="202"/>
      <c r="QG462" s="202"/>
      <c r="QH462" s="202"/>
      <c r="QI462" s="202"/>
      <c r="QJ462" s="202"/>
      <c r="QK462" s="202"/>
      <c r="QL462" s="202"/>
      <c r="QM462" s="202"/>
      <c r="QN462" s="202"/>
      <c r="QO462" s="202"/>
      <c r="QP462" s="202"/>
      <c r="QQ462" s="202"/>
      <c r="QR462" s="202"/>
      <c r="QS462" s="202"/>
      <c r="QT462" s="202"/>
      <c r="QU462" s="202"/>
      <c r="QV462" s="202"/>
      <c r="QW462" s="202"/>
      <c r="QX462" s="202"/>
      <c r="QY462" s="202"/>
      <c r="QZ462" s="202"/>
      <c r="RA462" s="202"/>
      <c r="RB462" s="202"/>
      <c r="RC462" s="202"/>
      <c r="RD462" s="202"/>
      <c r="RE462" s="202"/>
      <c r="RF462" s="202"/>
      <c r="RG462" s="202"/>
      <c r="RH462" s="202"/>
      <c r="RI462" s="202"/>
      <c r="RJ462" s="202"/>
      <c r="RK462" s="202"/>
      <c r="RL462" s="202"/>
      <c r="RM462" s="202"/>
      <c r="RN462" s="202"/>
      <c r="RO462" s="202"/>
      <c r="RP462" s="202"/>
      <c r="RQ462" s="202"/>
      <c r="RR462" s="202"/>
      <c r="RS462" s="202"/>
      <c r="RT462" s="202"/>
      <c r="RU462" s="202"/>
      <c r="RV462" s="202"/>
      <c r="RW462" s="202"/>
      <c r="RX462" s="202"/>
      <c r="RY462" s="202"/>
      <c r="RZ462" s="202"/>
      <c r="SA462" s="202"/>
      <c r="SB462" s="202"/>
      <c r="SC462" s="202"/>
      <c r="SD462" s="202"/>
      <c r="SE462" s="202"/>
      <c r="SF462" s="202"/>
      <c r="SG462" s="202"/>
      <c r="SH462" s="202"/>
      <c r="SI462" s="202"/>
      <c r="SJ462" s="202"/>
      <c r="SK462" s="202"/>
      <c r="SL462" s="202"/>
      <c r="SM462" s="202"/>
      <c r="SN462" s="202"/>
      <c r="SO462" s="202"/>
      <c r="SP462" s="202"/>
      <c r="SQ462" s="202"/>
      <c r="SR462" s="202"/>
      <c r="SS462" s="202"/>
      <c r="ST462" s="202"/>
      <c r="SU462" s="202"/>
      <c r="SV462" s="202"/>
      <c r="SW462" s="202"/>
      <c r="SX462" s="202"/>
      <c r="SY462" s="202"/>
      <c r="SZ462" s="202"/>
      <c r="TA462" s="202"/>
      <c r="TB462" s="202"/>
      <c r="TC462" s="202"/>
      <c r="TD462" s="202"/>
      <c r="TE462" s="202"/>
      <c r="TF462" s="202"/>
      <c r="TG462" s="202"/>
      <c r="TH462" s="202"/>
      <c r="TI462" s="202"/>
      <c r="TJ462" s="202"/>
      <c r="TK462" s="202"/>
      <c r="TL462" s="202"/>
      <c r="TM462" s="202"/>
      <c r="TN462" s="202"/>
      <c r="TO462" s="202"/>
      <c r="TP462" s="202"/>
      <c r="TQ462" s="202"/>
      <c r="TR462" s="202"/>
      <c r="TS462" s="202"/>
      <c r="TT462" s="202"/>
      <c r="TU462" s="202"/>
      <c r="TV462" s="202"/>
      <c r="TW462" s="202"/>
      <c r="TX462" s="202"/>
      <c r="TY462" s="202"/>
      <c r="TZ462" s="202"/>
      <c r="UA462" s="202"/>
      <c r="UB462" s="202"/>
      <c r="UC462" s="202"/>
      <c r="UD462" s="202"/>
      <c r="UE462" s="202"/>
      <c r="UF462" s="202"/>
      <c r="UG462" s="202"/>
      <c r="UH462" s="202"/>
      <c r="UI462" s="202"/>
      <c r="UJ462" s="202"/>
      <c r="UK462" s="202"/>
      <c r="UL462" s="202"/>
      <c r="UM462" s="202"/>
      <c r="UN462" s="202"/>
      <c r="UO462" s="202"/>
      <c r="UP462" s="202"/>
      <c r="UQ462" s="202"/>
      <c r="UR462" s="202"/>
      <c r="US462" s="202"/>
      <c r="UT462" s="202"/>
      <c r="UU462" s="202"/>
      <c r="UV462" s="202"/>
      <c r="UW462" s="202"/>
      <c r="UX462" s="202"/>
      <c r="UY462" s="202"/>
      <c r="UZ462" s="202"/>
      <c r="VA462" s="202"/>
      <c r="VB462" s="202"/>
      <c r="VC462" s="202"/>
      <c r="VD462" s="202"/>
      <c r="VE462" s="202"/>
      <c r="VF462" s="202"/>
      <c r="VG462" s="202"/>
      <c r="VH462" s="202"/>
      <c r="VI462" s="202"/>
      <c r="VJ462" s="202"/>
      <c r="VK462" s="202"/>
      <c r="VL462" s="202"/>
      <c r="VM462" s="202"/>
      <c r="VN462" s="202"/>
      <c r="VO462" s="202"/>
      <c r="VP462" s="202"/>
      <c r="VQ462" s="202"/>
      <c r="VR462" s="202"/>
      <c r="VS462" s="202"/>
      <c r="VT462" s="202"/>
      <c r="VU462" s="202"/>
      <c r="VV462" s="202"/>
      <c r="VW462" s="202"/>
      <c r="VX462" s="202"/>
      <c r="VY462" s="202"/>
      <c r="VZ462" s="202"/>
      <c r="WA462" s="202"/>
      <c r="WB462" s="202"/>
      <c r="WC462" s="202"/>
      <c r="WD462" s="202"/>
      <c r="WE462" s="202"/>
      <c r="WF462" s="202"/>
      <c r="WG462" s="202"/>
      <c r="WH462" s="202"/>
      <c r="WI462" s="202"/>
      <c r="WJ462" s="202"/>
      <c r="WK462" s="202"/>
      <c r="WL462" s="202"/>
      <c r="WM462" s="202"/>
      <c r="WN462" s="202"/>
      <c r="WO462" s="202"/>
      <c r="WP462" s="202"/>
      <c r="WQ462" s="202"/>
      <c r="WR462" s="202"/>
      <c r="WS462" s="202"/>
      <c r="WT462" s="202"/>
      <c r="WU462" s="202"/>
      <c r="WV462" s="202"/>
      <c r="WW462" s="202"/>
      <c r="WX462" s="202"/>
      <c r="WY462" s="202"/>
      <c r="WZ462" s="202"/>
      <c r="XA462" s="202"/>
      <c r="XB462" s="202"/>
      <c r="XC462" s="202"/>
      <c r="XD462" s="202"/>
      <c r="XE462" s="202"/>
      <c r="XF462" s="202"/>
      <c r="XG462" s="202"/>
      <c r="XH462" s="202"/>
      <c r="XI462" s="202"/>
      <c r="XJ462" s="202"/>
      <c r="XK462" s="202"/>
      <c r="XL462" s="202"/>
      <c r="XM462" s="202"/>
      <c r="XN462" s="202"/>
      <c r="XO462" s="202"/>
      <c r="XP462" s="202"/>
      <c r="XQ462" s="202"/>
      <c r="XR462" s="202"/>
      <c r="XS462" s="202"/>
      <c r="XT462" s="202"/>
      <c r="XU462" s="202"/>
      <c r="XV462" s="202"/>
      <c r="XW462" s="202"/>
      <c r="XX462" s="202"/>
      <c r="XY462" s="202"/>
      <c r="XZ462" s="202"/>
      <c r="YA462" s="202"/>
      <c r="YB462" s="202"/>
      <c r="YC462" s="202"/>
      <c r="YD462" s="202"/>
      <c r="YE462" s="202"/>
      <c r="YF462" s="202"/>
      <c r="YG462" s="202"/>
      <c r="YH462" s="202"/>
      <c r="YI462" s="202"/>
      <c r="YJ462" s="202"/>
      <c r="YK462" s="202"/>
      <c r="YL462" s="202"/>
      <c r="YM462" s="202"/>
      <c r="YN462" s="202"/>
      <c r="YO462" s="202"/>
      <c r="YP462" s="202"/>
      <c r="YQ462" s="202"/>
      <c r="YR462" s="202"/>
      <c r="YS462" s="202"/>
      <c r="YT462" s="202"/>
      <c r="YU462" s="202"/>
      <c r="YV462" s="202"/>
      <c r="YW462" s="202"/>
      <c r="YX462" s="202"/>
      <c r="YY462" s="202"/>
      <c r="YZ462" s="202"/>
      <c r="ZA462" s="202"/>
      <c r="ZB462" s="202"/>
      <c r="ZC462" s="202"/>
      <c r="ZD462" s="202"/>
      <c r="ZE462" s="202"/>
      <c r="ZF462" s="202"/>
      <c r="ZG462" s="202"/>
      <c r="ZH462" s="202"/>
      <c r="ZI462" s="202"/>
      <c r="ZJ462" s="202"/>
      <c r="ZK462" s="202"/>
      <c r="ZL462" s="202"/>
      <c r="ZM462" s="202"/>
      <c r="ZN462" s="202"/>
      <c r="ZO462" s="202"/>
      <c r="ZP462" s="202"/>
      <c r="ZQ462" s="202"/>
      <c r="ZR462" s="202"/>
      <c r="ZS462" s="202"/>
      <c r="ZT462" s="202"/>
      <c r="ZU462" s="202"/>
      <c r="ZV462" s="202"/>
      <c r="ZW462" s="202"/>
      <c r="ZX462" s="202"/>
      <c r="ZY462" s="202"/>
      <c r="ZZ462" s="202"/>
      <c r="AAA462" s="202"/>
      <c r="AAB462" s="202"/>
      <c r="AAC462" s="202"/>
      <c r="AAD462" s="202"/>
      <c r="AAE462" s="202"/>
      <c r="AAF462" s="202"/>
      <c r="AAG462" s="202"/>
      <c r="AAH462" s="202"/>
      <c r="AAI462" s="202"/>
      <c r="AAJ462" s="202"/>
      <c r="AAK462" s="202"/>
      <c r="AAL462" s="202"/>
      <c r="AAM462" s="202"/>
      <c r="AAN462" s="202"/>
      <c r="AAO462" s="202"/>
      <c r="AAP462" s="202"/>
      <c r="AAQ462" s="202"/>
      <c r="AAR462" s="202"/>
      <c r="AAS462" s="202"/>
      <c r="AAT462" s="202"/>
      <c r="AAU462" s="202"/>
      <c r="AAV462" s="202"/>
      <c r="AAW462" s="202"/>
      <c r="AAX462" s="202"/>
      <c r="AAY462" s="202"/>
      <c r="AAZ462" s="202"/>
      <c r="ABA462" s="202"/>
      <c r="ABB462" s="202"/>
      <c r="ABC462" s="202"/>
      <c r="ABD462" s="202"/>
      <c r="ABE462" s="202"/>
      <c r="ABF462" s="202"/>
      <c r="ABG462" s="202"/>
      <c r="ABH462" s="202"/>
      <c r="ABI462" s="202"/>
      <c r="ABJ462" s="202"/>
      <c r="ABK462" s="202"/>
      <c r="ABL462" s="202"/>
      <c r="ABM462" s="202"/>
      <c r="ABN462" s="202"/>
      <c r="ABO462" s="202"/>
      <c r="ABP462" s="202"/>
      <c r="ABQ462" s="202"/>
      <c r="ABR462" s="202"/>
      <c r="ABS462" s="202"/>
      <c r="ABT462" s="202"/>
      <c r="ABU462" s="202"/>
      <c r="ABV462" s="202"/>
      <c r="ABW462" s="202"/>
      <c r="ABX462" s="202"/>
      <c r="ABY462" s="202"/>
      <c r="ABZ462" s="202"/>
      <c r="ACA462" s="202"/>
      <c r="ACB462" s="202"/>
      <c r="ACC462" s="202"/>
      <c r="ACD462" s="202"/>
      <c r="ACE462" s="202"/>
      <c r="ACF462" s="202"/>
      <c r="ACG462" s="202"/>
      <c r="ACH462" s="202"/>
      <c r="ACI462" s="202"/>
      <c r="ACJ462" s="202"/>
      <c r="ACK462" s="202"/>
      <c r="ACL462" s="202"/>
      <c r="ACM462" s="202"/>
      <c r="ACN462" s="202"/>
      <c r="ACO462" s="202"/>
      <c r="ACP462" s="202"/>
      <c r="ACQ462" s="202"/>
      <c r="ACR462" s="202"/>
      <c r="ACS462" s="202"/>
      <c r="ACT462" s="202"/>
      <c r="ACU462" s="202"/>
      <c r="ACV462" s="202"/>
      <c r="ACW462" s="202"/>
      <c r="ACX462" s="202"/>
      <c r="ACY462" s="202"/>
      <c r="ACZ462" s="202"/>
      <c r="ADA462" s="202"/>
      <c r="ADB462" s="202"/>
      <c r="ADC462" s="202"/>
      <c r="ADD462" s="202"/>
      <c r="ADE462" s="202"/>
      <c r="ADF462" s="202"/>
      <c r="ADG462" s="202"/>
      <c r="ADH462" s="202"/>
      <c r="ADI462" s="202"/>
      <c r="ADJ462" s="202"/>
      <c r="ADK462" s="202"/>
      <c r="ADL462" s="202"/>
      <c r="ADM462" s="202"/>
      <c r="ADN462" s="202"/>
      <c r="ADO462" s="202"/>
      <c r="ADP462" s="202"/>
      <c r="ADQ462" s="202"/>
      <c r="ADR462" s="202"/>
      <c r="ADS462" s="202"/>
      <c r="ADT462" s="202"/>
      <c r="ADU462" s="202"/>
      <c r="ADV462" s="202"/>
      <c r="ADW462" s="202"/>
      <c r="ADX462" s="202"/>
      <c r="ADY462" s="202"/>
      <c r="ADZ462" s="202"/>
      <c r="AEA462" s="202"/>
      <c r="AEB462" s="202"/>
      <c r="AEC462" s="202"/>
      <c r="AED462" s="202"/>
      <c r="AEE462" s="202"/>
      <c r="AEF462" s="202"/>
      <c r="AEG462" s="202"/>
      <c r="AEH462" s="202"/>
      <c r="AEI462" s="202"/>
      <c r="AEJ462" s="202"/>
      <c r="AEK462" s="202"/>
      <c r="AEL462" s="202"/>
      <c r="AEM462" s="202"/>
      <c r="AEN462" s="202"/>
      <c r="AEO462" s="202"/>
      <c r="AEP462" s="202"/>
      <c r="AEQ462" s="202"/>
      <c r="AER462" s="202"/>
      <c r="AES462" s="202"/>
      <c r="AET462" s="202"/>
      <c r="AEU462" s="202"/>
      <c r="AEV462" s="202"/>
      <c r="AEW462" s="202"/>
      <c r="AEX462" s="202"/>
      <c r="AEY462" s="202"/>
      <c r="AEZ462" s="202"/>
      <c r="AFA462" s="202"/>
      <c r="AFB462" s="202"/>
      <c r="AFC462" s="202"/>
      <c r="AFD462" s="202"/>
      <c r="AFE462" s="202"/>
      <c r="AFF462" s="202"/>
      <c r="AFG462" s="202"/>
      <c r="AFH462" s="202"/>
      <c r="AFI462" s="202"/>
      <c r="AFJ462" s="202"/>
      <c r="AFK462" s="202"/>
      <c r="AFL462" s="202"/>
      <c r="AFM462" s="202"/>
      <c r="AFN462" s="202"/>
      <c r="AFO462" s="202"/>
      <c r="AFP462" s="202"/>
      <c r="AFQ462" s="202"/>
      <c r="AFR462" s="202"/>
      <c r="AFS462" s="202"/>
      <c r="AFT462" s="202"/>
      <c r="AFU462" s="202"/>
      <c r="AFV462" s="202"/>
      <c r="AFW462" s="202"/>
      <c r="AFX462" s="202"/>
      <c r="AFY462" s="202"/>
      <c r="AFZ462" s="202"/>
      <c r="AGA462" s="202"/>
      <c r="AGB462" s="202"/>
      <c r="AGC462" s="202"/>
      <c r="AGD462" s="202"/>
      <c r="AGE462" s="202"/>
      <c r="AGF462" s="202"/>
      <c r="AGG462" s="202"/>
      <c r="AGH462" s="202"/>
      <c r="AGI462" s="202"/>
      <c r="AGJ462" s="202"/>
      <c r="AGK462" s="202"/>
      <c r="AGL462" s="202"/>
      <c r="AGM462" s="202"/>
      <c r="AGN462" s="202"/>
      <c r="AGO462" s="202"/>
      <c r="AGP462" s="202"/>
      <c r="AGQ462" s="202"/>
      <c r="AGR462" s="202"/>
      <c r="AGS462" s="202"/>
      <c r="AGT462" s="202"/>
      <c r="AGU462" s="202"/>
      <c r="AGV462" s="202"/>
      <c r="AGW462" s="202"/>
      <c r="AGX462" s="202"/>
      <c r="AGY462" s="202"/>
      <c r="AGZ462" s="202"/>
      <c r="AHA462" s="202"/>
      <c r="AHB462" s="202"/>
      <c r="AHC462" s="202"/>
      <c r="AHD462" s="202"/>
      <c r="AHE462" s="202"/>
      <c r="AHF462" s="202"/>
      <c r="AHG462" s="202"/>
      <c r="AHH462" s="202"/>
      <c r="AHI462" s="202"/>
      <c r="AHJ462" s="202"/>
      <c r="AHK462" s="202"/>
      <c r="AHL462" s="202"/>
      <c r="AHM462" s="202"/>
      <c r="AHN462" s="202"/>
      <c r="AHO462" s="202"/>
      <c r="AHP462" s="202"/>
      <c r="AHQ462" s="202"/>
      <c r="AHR462" s="202"/>
      <c r="AHS462" s="202"/>
      <c r="AHT462" s="202"/>
      <c r="AHU462" s="202"/>
      <c r="AHV462" s="202"/>
      <c r="AHW462" s="202"/>
      <c r="AHX462" s="202"/>
      <c r="AHY462" s="202"/>
      <c r="AHZ462" s="202"/>
      <c r="AIA462" s="202"/>
      <c r="AIB462" s="202"/>
      <c r="AIC462" s="202"/>
      <c r="AID462" s="202"/>
      <c r="AIE462" s="202"/>
      <c r="AIF462" s="202"/>
      <c r="AIG462" s="202"/>
      <c r="AIH462" s="202"/>
      <c r="AII462" s="202"/>
      <c r="AIJ462" s="202"/>
      <c r="AIK462" s="202"/>
      <c r="AIL462" s="202"/>
      <c r="AIM462" s="202"/>
      <c r="AIN462" s="202"/>
      <c r="AIO462" s="202"/>
      <c r="AIP462" s="202"/>
      <c r="AIQ462" s="202"/>
      <c r="AIR462" s="202"/>
      <c r="AIS462" s="202"/>
      <c r="AIT462" s="202"/>
      <c r="AIU462" s="202"/>
      <c r="AIV462" s="202"/>
      <c r="AIW462" s="202"/>
      <c r="AIX462" s="202"/>
      <c r="AIY462" s="202"/>
      <c r="AIZ462" s="202"/>
      <c r="AJA462" s="202"/>
      <c r="AJB462" s="202"/>
      <c r="AJC462" s="202"/>
      <c r="AJD462" s="202"/>
      <c r="AJE462" s="202"/>
      <c r="AJF462" s="202"/>
      <c r="AJG462" s="202"/>
      <c r="AJH462" s="202"/>
      <c r="AJI462" s="202"/>
      <c r="AJJ462" s="202"/>
      <c r="AJK462" s="202"/>
      <c r="AJL462" s="202"/>
      <c r="AJM462" s="202"/>
      <c r="AJN462" s="202"/>
      <c r="AJO462" s="202"/>
      <c r="AJP462" s="202"/>
      <c r="AJQ462" s="202"/>
      <c r="AJR462" s="202"/>
      <c r="AJS462" s="202"/>
      <c r="AJT462" s="202"/>
      <c r="AJU462" s="202"/>
      <c r="AJV462" s="202"/>
      <c r="AJW462" s="202"/>
      <c r="AJX462" s="202"/>
      <c r="AJY462" s="202"/>
      <c r="AJZ462" s="202"/>
      <c r="AKA462" s="202"/>
      <c r="AKB462" s="202"/>
      <c r="AKC462" s="202"/>
      <c r="AKD462" s="202"/>
      <c r="AKE462" s="202"/>
      <c r="AKF462" s="202"/>
      <c r="AKG462" s="202"/>
      <c r="AKH462" s="202"/>
      <c r="AKI462" s="202"/>
      <c r="AKJ462" s="202"/>
      <c r="AKK462" s="202"/>
      <c r="AKL462" s="202"/>
      <c r="AKM462" s="202"/>
      <c r="AKN462" s="202"/>
      <c r="AKO462" s="202"/>
      <c r="AKP462" s="202"/>
      <c r="AKQ462" s="202"/>
      <c r="AKR462" s="202"/>
      <c r="AKS462" s="202"/>
      <c r="AKT462" s="202"/>
      <c r="AKU462" s="202"/>
      <c r="AKV462" s="202"/>
      <c r="AKW462" s="202"/>
      <c r="AKX462" s="202"/>
      <c r="AKY462" s="202"/>
      <c r="AKZ462" s="202"/>
      <c r="ALA462" s="202"/>
      <c r="ALB462" s="202"/>
      <c r="ALC462" s="202"/>
      <c r="ALD462" s="202"/>
      <c r="ALE462" s="202"/>
      <c r="ALF462" s="202"/>
      <c r="ALG462" s="202"/>
      <c r="ALH462" s="202"/>
      <c r="ALI462" s="202"/>
      <c r="ALJ462" s="202"/>
      <c r="ALK462" s="202"/>
      <c r="ALL462" s="202"/>
      <c r="ALM462" s="202"/>
      <c r="ALN462" s="202"/>
      <c r="ALO462" s="202"/>
      <c r="ALP462" s="202"/>
      <c r="ALQ462" s="202"/>
      <c r="ALR462" s="202"/>
      <c r="ALS462" s="202"/>
      <c r="ALT462" s="202"/>
      <c r="ALU462" s="202"/>
      <c r="ALV462" s="202"/>
      <c r="ALW462" s="202"/>
      <c r="ALX462" s="202"/>
      <c r="ALY462" s="202"/>
      <c r="ALZ462" s="202"/>
      <c r="AMA462" s="202"/>
      <c r="AMB462" s="202"/>
      <c r="AMC462" s="202"/>
      <c r="AMD462" s="202"/>
      <c r="AME462" s="202"/>
      <c r="AMF462" s="202"/>
      <c r="AMG462" s="202"/>
      <c r="AMH462" s="202"/>
      <c r="AMI462" s="202"/>
      <c r="AMJ462" s="202"/>
      <c r="AMK462" s="202"/>
      <c r="AML462" s="202"/>
      <c r="AMM462" s="202"/>
      <c r="AMN462" s="202"/>
      <c r="AMO462" s="202"/>
      <c r="AMP462" s="202"/>
      <c r="AMQ462" s="202"/>
      <c r="AMR462" s="202"/>
      <c r="AMS462" s="202"/>
      <c r="AMT462" s="202"/>
      <c r="AMU462" s="202"/>
      <c r="AMV462" s="202"/>
      <c r="AMW462" s="202"/>
      <c r="AMX462" s="202"/>
      <c r="AMY462" s="202"/>
      <c r="AMZ462" s="202"/>
      <c r="ANA462" s="202"/>
      <c r="ANB462" s="202"/>
      <c r="ANC462" s="202"/>
      <c r="AND462" s="202"/>
      <c r="ANE462" s="202"/>
      <c r="ANF462" s="202"/>
      <c r="ANG462" s="202"/>
      <c r="ANH462" s="202"/>
      <c r="ANI462" s="202"/>
      <c r="ANJ462" s="202"/>
      <c r="ANK462" s="202"/>
      <c r="ANL462" s="202"/>
      <c r="ANM462" s="202"/>
      <c r="ANN462" s="202"/>
      <c r="ANO462" s="202"/>
      <c r="ANP462" s="202"/>
      <c r="ANQ462" s="202"/>
      <c r="ANR462" s="202"/>
      <c r="ANS462" s="202"/>
      <c r="ANT462" s="202"/>
      <c r="ANU462" s="202"/>
      <c r="ANV462" s="202"/>
      <c r="ANW462" s="202"/>
      <c r="ANX462" s="202"/>
      <c r="ANY462" s="202"/>
      <c r="ANZ462" s="202"/>
      <c r="AOA462" s="202"/>
      <c r="AOB462" s="202"/>
      <c r="AOC462" s="202"/>
      <c r="AOD462" s="202"/>
      <c r="AOE462" s="202"/>
      <c r="AOF462" s="202"/>
      <c r="AOG462" s="202"/>
      <c r="AOH462" s="202"/>
      <c r="AOI462" s="202"/>
      <c r="AOJ462" s="202"/>
      <c r="AOK462" s="202"/>
      <c r="AOL462" s="202"/>
      <c r="AOM462" s="202"/>
      <c r="AON462" s="202"/>
      <c r="AOO462" s="202"/>
      <c r="AOP462" s="202"/>
      <c r="AOQ462" s="202"/>
      <c r="AOR462" s="202"/>
      <c r="AOS462" s="202"/>
      <c r="AOT462" s="202"/>
      <c r="AOU462" s="202"/>
      <c r="AOV462" s="202"/>
      <c r="AOW462" s="202"/>
      <c r="AOX462" s="202"/>
      <c r="AOY462" s="202"/>
      <c r="AOZ462" s="202"/>
      <c r="APA462" s="202"/>
      <c r="APB462" s="202"/>
      <c r="APC462" s="202"/>
      <c r="APD462" s="202"/>
      <c r="APE462" s="202"/>
      <c r="APF462" s="202"/>
      <c r="APG462" s="202"/>
      <c r="APH462" s="202"/>
      <c r="API462" s="202"/>
      <c r="APJ462" s="202"/>
      <c r="APK462" s="202"/>
      <c r="APL462" s="202"/>
      <c r="APM462" s="202"/>
      <c r="APN462" s="202"/>
      <c r="APO462" s="202"/>
      <c r="APP462" s="202"/>
      <c r="APQ462" s="202"/>
      <c r="APR462" s="202"/>
      <c r="APS462" s="202"/>
      <c r="APT462" s="202"/>
      <c r="APU462" s="202"/>
      <c r="APV462" s="202"/>
      <c r="APW462" s="202"/>
      <c r="APX462" s="202"/>
      <c r="APY462" s="202"/>
      <c r="APZ462" s="202"/>
      <c r="AQA462" s="202"/>
      <c r="AQB462" s="202"/>
      <c r="AQC462" s="202"/>
      <c r="AQD462" s="202"/>
      <c r="AQE462" s="202"/>
      <c r="AQF462" s="202"/>
      <c r="AQG462" s="202"/>
      <c r="AQH462" s="202"/>
      <c r="AQI462" s="202"/>
      <c r="AQJ462" s="202"/>
      <c r="AQK462" s="202"/>
      <c r="AQL462" s="202"/>
      <c r="AQM462" s="202"/>
      <c r="AQN462" s="202"/>
      <c r="AQO462" s="202"/>
      <c r="AQP462" s="202"/>
      <c r="AQQ462" s="202"/>
      <c r="AQR462" s="202"/>
      <c r="AQS462" s="202"/>
      <c r="AQT462" s="202"/>
      <c r="AQU462" s="202"/>
      <c r="AQV462" s="202"/>
      <c r="AQW462" s="202"/>
      <c r="AQX462" s="202"/>
      <c r="AQY462" s="202"/>
      <c r="AQZ462" s="202"/>
      <c r="ARA462" s="202"/>
      <c r="ARB462" s="202"/>
      <c r="ARC462" s="202"/>
      <c r="ARD462" s="202"/>
      <c r="ARE462" s="202"/>
      <c r="ARF462" s="202"/>
      <c r="ARG462" s="202"/>
      <c r="ARH462" s="202"/>
      <c r="ARI462" s="202"/>
      <c r="ARJ462" s="202"/>
      <c r="ARK462" s="202"/>
      <c r="ARL462" s="202"/>
      <c r="ARM462" s="202"/>
      <c r="ARN462" s="202"/>
      <c r="ARO462" s="202"/>
      <c r="ARP462" s="202"/>
      <c r="ARQ462" s="202"/>
      <c r="ARR462" s="202"/>
      <c r="ARS462" s="202"/>
      <c r="ART462" s="202"/>
      <c r="ARU462" s="202"/>
      <c r="ARV462" s="202"/>
      <c r="ARW462" s="202"/>
      <c r="ARX462" s="202"/>
      <c r="ARY462" s="202"/>
      <c r="ARZ462" s="202"/>
      <c r="ASA462" s="202"/>
      <c r="ASB462" s="202"/>
      <c r="ASC462" s="202"/>
      <c r="ASD462" s="202"/>
      <c r="ASE462" s="202"/>
      <c r="ASF462" s="202"/>
      <c r="ASG462" s="202"/>
      <c r="ASH462" s="202"/>
      <c r="ASI462" s="202"/>
      <c r="ASJ462" s="202"/>
      <c r="ASK462" s="202"/>
      <c r="ASL462" s="202"/>
      <c r="ASM462" s="202"/>
      <c r="ASN462" s="202"/>
      <c r="ASO462" s="202"/>
      <c r="ASP462" s="202"/>
      <c r="ASQ462" s="202"/>
      <c r="ASR462" s="202"/>
      <c r="ASS462" s="202"/>
      <c r="AST462" s="202"/>
      <c r="ASU462" s="202"/>
      <c r="ASV462" s="202"/>
      <c r="ASW462" s="202"/>
      <c r="ASX462" s="202"/>
      <c r="ASY462" s="202"/>
      <c r="ASZ462" s="202"/>
      <c r="ATA462" s="202"/>
      <c r="ATB462" s="202"/>
      <c r="ATC462" s="202"/>
      <c r="ATD462" s="202"/>
      <c r="ATE462" s="202"/>
      <c r="ATF462" s="202"/>
      <c r="ATG462" s="202"/>
      <c r="ATH462" s="202"/>
      <c r="ATI462" s="202"/>
      <c r="ATJ462" s="202"/>
      <c r="ATK462" s="202"/>
      <c r="ATL462" s="202"/>
      <c r="ATM462" s="202"/>
      <c r="ATN462" s="202"/>
      <c r="ATO462" s="202"/>
      <c r="ATP462" s="202"/>
      <c r="ATQ462" s="202"/>
      <c r="ATR462" s="202"/>
      <c r="ATS462" s="202"/>
      <c r="ATT462" s="202"/>
      <c r="ATU462" s="202"/>
      <c r="ATV462" s="202"/>
      <c r="ATW462" s="202"/>
      <c r="ATX462" s="202"/>
      <c r="ATY462" s="202"/>
      <c r="ATZ462" s="202"/>
      <c r="AUA462" s="202"/>
      <c r="AUB462" s="202"/>
      <c r="AUC462" s="202"/>
      <c r="AUD462" s="202"/>
      <c r="AUE462" s="202"/>
      <c r="AUF462" s="202"/>
      <c r="AUG462" s="202"/>
      <c r="AUH462" s="202"/>
      <c r="AUI462" s="202"/>
      <c r="AUJ462" s="202"/>
      <c r="AUK462" s="202"/>
      <c r="AUL462" s="202"/>
      <c r="AUM462" s="202"/>
      <c r="AUN462" s="202"/>
      <c r="AUO462" s="202"/>
      <c r="AUP462" s="202"/>
      <c r="AUQ462" s="202"/>
      <c r="AUR462" s="202"/>
      <c r="AUS462" s="202"/>
      <c r="AUT462" s="202"/>
      <c r="AUU462" s="202"/>
      <c r="AUV462" s="202"/>
      <c r="AUW462" s="202"/>
      <c r="AUX462" s="202"/>
      <c r="AUY462" s="202"/>
      <c r="AUZ462" s="202"/>
      <c r="AVA462" s="202"/>
      <c r="AVB462" s="202"/>
      <c r="AVC462" s="202"/>
      <c r="AVD462" s="202"/>
      <c r="AVE462" s="202"/>
      <c r="AVF462" s="202"/>
      <c r="AVG462" s="202"/>
      <c r="AVH462" s="202"/>
      <c r="AVI462" s="202"/>
      <c r="AVJ462" s="202"/>
      <c r="AVK462" s="202"/>
      <c r="AVL462" s="202"/>
      <c r="AVM462" s="202"/>
      <c r="AVN462" s="202"/>
      <c r="AVO462" s="202"/>
      <c r="AVP462" s="202"/>
      <c r="AVQ462" s="202"/>
      <c r="AVR462" s="202"/>
      <c r="AVS462" s="202"/>
      <c r="AVT462" s="202"/>
      <c r="AVU462" s="202"/>
      <c r="AVV462" s="202"/>
      <c r="AVW462" s="202"/>
      <c r="AVX462" s="202"/>
      <c r="AVY462" s="202"/>
      <c r="AVZ462" s="202"/>
      <c r="AWA462" s="202"/>
      <c r="AWB462" s="202"/>
      <c r="AWC462" s="202"/>
      <c r="AWD462" s="202"/>
      <c r="AWE462" s="202"/>
      <c r="AWF462" s="202"/>
      <c r="AWG462" s="202"/>
      <c r="AWH462" s="202"/>
      <c r="AWI462" s="202"/>
      <c r="AWJ462" s="202"/>
      <c r="AWK462" s="202"/>
      <c r="AWL462" s="202"/>
      <c r="AWM462" s="202"/>
      <c r="AWN462" s="202"/>
      <c r="AWO462" s="202"/>
      <c r="AWP462" s="202"/>
      <c r="AWQ462" s="202"/>
      <c r="AWR462" s="202"/>
      <c r="AWS462" s="202"/>
      <c r="AWT462" s="202"/>
      <c r="AWU462" s="202"/>
      <c r="AWV462" s="202"/>
      <c r="AWW462" s="202"/>
      <c r="AWX462" s="202"/>
      <c r="AWY462" s="202"/>
      <c r="AWZ462" s="202"/>
      <c r="AXA462" s="202"/>
      <c r="AXB462" s="202"/>
      <c r="AXC462" s="202"/>
      <c r="AXD462" s="202"/>
      <c r="AXE462" s="202"/>
      <c r="AXF462" s="202"/>
      <c r="AXG462" s="202"/>
      <c r="AXH462" s="202"/>
      <c r="AXI462" s="202"/>
      <c r="AXJ462" s="202"/>
      <c r="AXK462" s="202"/>
      <c r="AXL462" s="202"/>
      <c r="AXM462" s="202"/>
      <c r="AXN462" s="202"/>
      <c r="AXO462" s="202"/>
      <c r="AXP462" s="202"/>
      <c r="AXQ462" s="202"/>
      <c r="AXR462" s="202"/>
      <c r="AXS462" s="202"/>
      <c r="AXT462" s="202"/>
      <c r="AXU462" s="202"/>
      <c r="AXV462" s="202"/>
      <c r="AXW462" s="202"/>
      <c r="AXX462" s="202"/>
      <c r="AXY462" s="202"/>
      <c r="AXZ462" s="202"/>
      <c r="AYA462" s="202"/>
      <c r="AYB462" s="202"/>
      <c r="AYC462" s="202"/>
      <c r="AYD462" s="202"/>
      <c r="AYE462" s="202"/>
      <c r="AYF462" s="202"/>
      <c r="AYG462" s="202"/>
      <c r="AYH462" s="202"/>
      <c r="AYI462" s="202"/>
      <c r="AYJ462" s="202"/>
      <c r="AYK462" s="202"/>
      <c r="AYL462" s="202"/>
      <c r="AYM462" s="202"/>
      <c r="AYN462" s="202"/>
      <c r="AYO462" s="202"/>
      <c r="AYP462" s="202"/>
      <c r="AYQ462" s="202"/>
      <c r="AYR462" s="202"/>
      <c r="AYS462" s="202"/>
      <c r="AYT462" s="202"/>
      <c r="AYU462" s="202"/>
      <c r="AYV462" s="202"/>
      <c r="AYW462" s="202"/>
      <c r="AYX462" s="202"/>
      <c r="AYY462" s="202"/>
      <c r="AYZ462" s="202"/>
      <c r="AZA462" s="202"/>
      <c r="AZB462" s="202"/>
      <c r="AZC462" s="202"/>
      <c r="AZD462" s="202"/>
      <c r="AZE462" s="202"/>
      <c r="AZF462" s="202"/>
      <c r="AZG462" s="202"/>
      <c r="AZH462" s="202"/>
      <c r="AZI462" s="202"/>
      <c r="AZJ462" s="202"/>
      <c r="AZK462" s="202"/>
      <c r="AZL462" s="202"/>
      <c r="AZM462" s="202"/>
      <c r="AZN462" s="202"/>
      <c r="AZO462" s="202"/>
      <c r="AZP462" s="202"/>
      <c r="AZQ462" s="202"/>
      <c r="AZR462" s="202"/>
      <c r="AZS462" s="202"/>
      <c r="AZT462" s="202"/>
      <c r="AZU462" s="202"/>
      <c r="AZV462" s="202"/>
      <c r="AZW462" s="202"/>
      <c r="AZX462" s="202"/>
      <c r="AZY462" s="202"/>
      <c r="AZZ462" s="202"/>
      <c r="BAA462" s="202"/>
      <c r="BAB462" s="202"/>
      <c r="BAC462" s="202"/>
      <c r="BAD462" s="202"/>
      <c r="BAE462" s="202"/>
      <c r="BAF462" s="202"/>
      <c r="BAG462" s="202"/>
      <c r="BAH462" s="202"/>
      <c r="BAI462" s="202"/>
      <c r="BAJ462" s="202"/>
      <c r="BAK462" s="202"/>
      <c r="BAL462" s="202"/>
      <c r="BAM462" s="202"/>
      <c r="BAN462" s="202"/>
      <c r="BAO462" s="202"/>
      <c r="BAP462" s="202"/>
      <c r="BAQ462" s="202"/>
      <c r="BAR462" s="202"/>
      <c r="BAS462" s="202"/>
      <c r="BAT462" s="202"/>
      <c r="BAU462" s="202"/>
      <c r="BAV462" s="202"/>
      <c r="BAW462" s="202"/>
      <c r="BAX462" s="202"/>
      <c r="BAY462" s="202"/>
      <c r="BAZ462" s="202"/>
      <c r="BBA462" s="202"/>
      <c r="BBB462" s="202"/>
      <c r="BBC462" s="202"/>
      <c r="BBD462" s="202"/>
      <c r="BBE462" s="202"/>
      <c r="BBF462" s="202"/>
      <c r="BBG462" s="202"/>
      <c r="BBH462" s="202"/>
      <c r="BBI462" s="202"/>
      <c r="BBJ462" s="202"/>
      <c r="BBK462" s="202"/>
      <c r="BBL462" s="202"/>
      <c r="BBM462" s="202"/>
      <c r="BBN462" s="202"/>
      <c r="BBO462" s="202"/>
      <c r="BBP462" s="202"/>
      <c r="BBQ462" s="202"/>
      <c r="BBR462" s="202"/>
      <c r="BBS462" s="202"/>
      <c r="BBT462" s="202"/>
      <c r="BBU462" s="202"/>
      <c r="BBV462" s="202"/>
      <c r="BBW462" s="202"/>
      <c r="BBX462" s="202"/>
      <c r="BBY462" s="202"/>
      <c r="BBZ462" s="202"/>
      <c r="BCA462" s="202"/>
      <c r="BCB462" s="202"/>
      <c r="BCC462" s="202"/>
      <c r="BCD462" s="202"/>
      <c r="BCE462" s="202"/>
      <c r="BCF462" s="202"/>
      <c r="BCG462" s="202"/>
      <c r="BCH462" s="202"/>
      <c r="BCI462" s="202"/>
      <c r="BCJ462" s="202"/>
      <c r="BCK462" s="202"/>
      <c r="BCL462" s="202"/>
      <c r="BCM462" s="202"/>
      <c r="BCN462" s="202"/>
      <c r="BCO462" s="202"/>
      <c r="BCP462" s="202"/>
      <c r="BCQ462" s="202"/>
      <c r="BCR462" s="202"/>
      <c r="BCS462" s="202"/>
      <c r="BCT462" s="202"/>
      <c r="BCU462" s="202"/>
      <c r="BCV462" s="202"/>
      <c r="BCW462" s="202"/>
      <c r="BCX462" s="202"/>
      <c r="BCY462" s="202"/>
      <c r="BCZ462" s="202"/>
      <c r="BDA462" s="202"/>
      <c r="BDB462" s="202"/>
      <c r="BDC462" s="202"/>
      <c r="BDD462" s="202"/>
      <c r="BDE462" s="202"/>
      <c r="BDF462" s="202"/>
      <c r="BDG462" s="202"/>
      <c r="BDH462" s="202"/>
      <c r="BDI462" s="202"/>
      <c r="BDJ462" s="202"/>
      <c r="BDK462" s="202"/>
      <c r="BDL462" s="202"/>
      <c r="BDM462" s="202"/>
      <c r="BDN462" s="202"/>
      <c r="BDO462" s="202"/>
      <c r="BDP462" s="202"/>
      <c r="BDQ462" s="202"/>
      <c r="BDR462" s="202"/>
      <c r="BDS462" s="202"/>
      <c r="BDT462" s="202"/>
      <c r="BDU462" s="202"/>
      <c r="BDV462" s="202"/>
      <c r="BDW462" s="202"/>
      <c r="BDX462" s="202"/>
      <c r="BDY462" s="202"/>
      <c r="BDZ462" s="202"/>
      <c r="BEA462" s="202"/>
      <c r="BEB462" s="202"/>
      <c r="BEC462" s="202"/>
      <c r="BED462" s="202"/>
      <c r="BEE462" s="202"/>
      <c r="BEF462" s="202"/>
      <c r="BEG462" s="202"/>
      <c r="BEH462" s="202"/>
      <c r="BEI462" s="202"/>
      <c r="BEJ462" s="202"/>
      <c r="BEK462" s="202"/>
    </row>
    <row r="463" spans="1:5061" s="142" customFormat="1" hidden="1" x14ac:dyDescent="0.25">
      <c r="A463" s="99" t="s">
        <v>603</v>
      </c>
      <c r="B463" s="94" t="s">
        <v>315</v>
      </c>
      <c r="C463" s="91" t="s">
        <v>987</v>
      </c>
      <c r="D463" s="91" t="s">
        <v>32</v>
      </c>
      <c r="E463" s="212">
        <v>0</v>
      </c>
      <c r="F463" s="161">
        <v>67.33</v>
      </c>
      <c r="G463" s="92">
        <f>Tabla1[[#This Row],[Precio U. Costo]]*1.05</f>
        <v>70.6965</v>
      </c>
      <c r="H463" s="92">
        <f>Tabla1[[#This Row],[Precio U. Costo]]*1.08</f>
        <v>72.716400000000007</v>
      </c>
      <c r="I463" s="92">
        <f>Tabla1[[#This Row],[Precio U. Costo]]*1.1</f>
        <v>74.063000000000002</v>
      </c>
      <c r="J463" s="92">
        <f>Tabla1[[#This Row],[Precio U. Costo]]*1.15</f>
        <v>77.42949999999999</v>
      </c>
      <c r="K463" s="92">
        <f>Tabla1[[#This Row],[Precio U. Costo]]*1.2</f>
        <v>80.795999999999992</v>
      </c>
      <c r="L463" s="92">
        <f>Tabla1[[#This Row],[Precio U. Costo]]*1.25</f>
        <v>84.162499999999994</v>
      </c>
      <c r="M463" s="92">
        <f>Tabla1[[#This Row],[Precio U. Costo]]*1.3</f>
        <v>87.528999999999996</v>
      </c>
      <c r="N463" s="92">
        <f>Tabla1[[#This Row],[Precio U. Costo]]*1.35</f>
        <v>90.895499999999998</v>
      </c>
      <c r="O463" s="92">
        <f>Tabla1[[#This Row],[Precio U. Costo]]*1.4</f>
        <v>94.261999999999986</v>
      </c>
      <c r="P463" s="92">
        <f>Tabla1[[#This Row],[Precio U. Costo]]*1.45</f>
        <v>97.628499999999988</v>
      </c>
      <c r="Q463" s="92">
        <f>Tabla1[[#This Row],[Precio U. Costo]]*1.5</f>
        <v>100.995</v>
      </c>
      <c r="R463" s="100" t="e">
        <f>VLOOKUP(Tabla1[[#This Row],[Item]],Tabla13[],6,)</f>
        <v>#N/A</v>
      </c>
      <c r="S463" s="93" t="e">
        <f>Tabla1[[#This Row],[Cantidad en Existencia registradas]]-Tabla1[[#This Row],[Cantidad vendida
dd/mm/aaaa]]</f>
        <v>#N/A</v>
      </c>
      <c r="T463" s="93" t="e">
        <f>Tabla1[[#This Row],[Cantidad vendida
dd/mm/aaaa]]+#REF!</f>
        <v>#N/A</v>
      </c>
      <c r="U463" s="93" t="e">
        <f>Tabla1[[#This Row],[Existencia
dd/mm/aaaa2]]+#REF!</f>
        <v>#N/A</v>
      </c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2"/>
      <c r="AT463" s="202"/>
      <c r="AU463" s="202"/>
      <c r="AV463" s="202"/>
      <c r="AW463" s="202"/>
      <c r="AX463" s="202"/>
      <c r="AY463" s="202"/>
      <c r="AZ463" s="202"/>
      <c r="BA463" s="202"/>
      <c r="BB463" s="202"/>
      <c r="BC463" s="202"/>
      <c r="BD463" s="202"/>
      <c r="BE463" s="202"/>
      <c r="BF463" s="202"/>
      <c r="BG463" s="202"/>
      <c r="BH463" s="202"/>
      <c r="BI463" s="202"/>
      <c r="BJ463" s="202"/>
      <c r="BK463" s="202"/>
      <c r="BL463" s="202"/>
      <c r="BM463" s="202"/>
      <c r="BN463" s="202"/>
      <c r="BO463" s="202"/>
      <c r="BP463" s="202"/>
      <c r="BQ463" s="202"/>
      <c r="BR463" s="202"/>
      <c r="BS463" s="202"/>
      <c r="BT463" s="202"/>
      <c r="BU463" s="202"/>
      <c r="BV463" s="202"/>
      <c r="BW463" s="202"/>
      <c r="BX463" s="202"/>
      <c r="BY463" s="202"/>
      <c r="BZ463" s="202"/>
      <c r="CA463" s="202"/>
      <c r="CB463" s="202"/>
      <c r="CC463" s="202"/>
      <c r="CD463" s="202"/>
      <c r="CE463" s="202"/>
      <c r="CF463" s="202"/>
      <c r="CG463" s="202"/>
      <c r="CH463" s="202"/>
      <c r="CI463" s="202"/>
      <c r="CJ463" s="202"/>
      <c r="CK463" s="202"/>
      <c r="CL463" s="202"/>
      <c r="CM463" s="202"/>
      <c r="CN463" s="202"/>
      <c r="CO463" s="202"/>
      <c r="CP463" s="202"/>
      <c r="CQ463" s="202"/>
      <c r="CR463" s="202"/>
      <c r="CS463" s="202"/>
      <c r="CT463" s="202"/>
      <c r="CU463" s="202"/>
      <c r="CV463" s="202"/>
      <c r="CW463" s="202"/>
      <c r="CX463" s="202"/>
      <c r="CY463" s="202"/>
      <c r="CZ463" s="202"/>
      <c r="DA463" s="202"/>
      <c r="DB463" s="202"/>
      <c r="DC463" s="202"/>
      <c r="DD463" s="202"/>
      <c r="DE463" s="202"/>
      <c r="DF463" s="202"/>
      <c r="DG463" s="202"/>
      <c r="DH463" s="202"/>
      <c r="DI463" s="202"/>
      <c r="DJ463" s="202"/>
      <c r="DK463" s="202"/>
      <c r="DL463" s="202"/>
      <c r="DM463" s="202"/>
      <c r="DN463" s="202"/>
      <c r="DO463" s="202"/>
      <c r="DP463" s="202"/>
      <c r="DQ463" s="202"/>
      <c r="DR463" s="202"/>
      <c r="DS463" s="202"/>
      <c r="DT463" s="202"/>
      <c r="DU463" s="202"/>
      <c r="DV463" s="202"/>
      <c r="DW463" s="202"/>
      <c r="DX463" s="202"/>
      <c r="DY463" s="202"/>
      <c r="DZ463" s="202"/>
      <c r="EA463" s="202"/>
      <c r="EB463" s="202"/>
      <c r="EC463" s="202"/>
      <c r="ED463" s="202"/>
      <c r="EE463" s="202"/>
      <c r="EF463" s="202"/>
      <c r="EG463" s="202"/>
      <c r="EH463" s="202"/>
      <c r="EI463" s="202"/>
      <c r="EJ463" s="202"/>
      <c r="EK463" s="202"/>
      <c r="EL463" s="202"/>
      <c r="EM463" s="202"/>
      <c r="EN463" s="202"/>
      <c r="EO463" s="202"/>
      <c r="EP463" s="202"/>
      <c r="EQ463" s="202"/>
      <c r="ER463" s="202"/>
      <c r="ES463" s="202"/>
      <c r="ET463" s="202"/>
      <c r="EU463" s="202"/>
      <c r="EV463" s="202"/>
      <c r="EW463" s="202"/>
      <c r="EX463" s="202"/>
      <c r="EY463" s="202"/>
      <c r="EZ463" s="202"/>
      <c r="FA463" s="202"/>
      <c r="FB463" s="202"/>
      <c r="FC463" s="202"/>
      <c r="FD463" s="202"/>
      <c r="FE463" s="202"/>
      <c r="FF463" s="202"/>
      <c r="FG463" s="202"/>
      <c r="FH463" s="202"/>
      <c r="FI463" s="202"/>
      <c r="FJ463" s="202"/>
      <c r="FK463" s="202"/>
      <c r="FL463" s="202"/>
      <c r="FM463" s="202"/>
      <c r="FN463" s="202"/>
      <c r="FO463" s="202"/>
      <c r="FP463" s="202"/>
      <c r="FQ463" s="202"/>
      <c r="FR463" s="202"/>
      <c r="FS463" s="202"/>
      <c r="FT463" s="202"/>
      <c r="FU463" s="202"/>
      <c r="FV463" s="202"/>
      <c r="FW463" s="202"/>
      <c r="FX463" s="202"/>
      <c r="FY463" s="202"/>
      <c r="FZ463" s="202"/>
      <c r="GA463" s="202"/>
      <c r="GB463" s="202"/>
      <c r="GC463" s="202"/>
      <c r="GD463" s="202"/>
      <c r="GE463" s="202"/>
      <c r="GF463" s="202"/>
      <c r="GG463" s="202"/>
      <c r="GH463" s="202"/>
      <c r="GI463" s="202"/>
      <c r="GJ463" s="202"/>
      <c r="GK463" s="202"/>
      <c r="GL463" s="202"/>
      <c r="GM463" s="202"/>
      <c r="GN463" s="202"/>
      <c r="GO463" s="202"/>
      <c r="GP463" s="202"/>
      <c r="GQ463" s="202"/>
      <c r="GR463" s="202"/>
      <c r="GS463" s="202"/>
      <c r="GT463" s="202"/>
      <c r="GU463" s="202"/>
      <c r="GV463" s="202"/>
      <c r="GW463" s="202"/>
      <c r="GX463" s="202"/>
      <c r="GY463" s="202"/>
      <c r="GZ463" s="202"/>
      <c r="HA463" s="202"/>
      <c r="HB463" s="202"/>
      <c r="HC463" s="202"/>
      <c r="HD463" s="202"/>
      <c r="HE463" s="202"/>
      <c r="HF463" s="202"/>
      <c r="HG463" s="202"/>
      <c r="HH463" s="202"/>
      <c r="HI463" s="202"/>
      <c r="HJ463" s="202"/>
      <c r="HK463" s="202"/>
      <c r="HL463" s="202"/>
      <c r="HM463" s="202"/>
      <c r="HN463" s="202"/>
      <c r="HO463" s="202"/>
      <c r="HP463" s="202"/>
      <c r="HQ463" s="202"/>
      <c r="HR463" s="202"/>
      <c r="HS463" s="202"/>
      <c r="HT463" s="202"/>
      <c r="HU463" s="202"/>
      <c r="HV463" s="202"/>
      <c r="HW463" s="202"/>
      <c r="HX463" s="202"/>
      <c r="HY463" s="202"/>
      <c r="HZ463" s="202"/>
      <c r="IA463" s="202"/>
      <c r="IB463" s="202"/>
      <c r="IC463" s="202"/>
      <c r="ID463" s="202"/>
      <c r="IE463" s="202"/>
      <c r="IF463" s="202"/>
      <c r="IG463" s="202"/>
      <c r="IH463" s="202"/>
      <c r="II463" s="202"/>
      <c r="IJ463" s="202"/>
      <c r="IK463" s="202"/>
      <c r="IL463" s="202"/>
      <c r="IM463" s="202"/>
      <c r="IN463" s="202"/>
      <c r="IO463" s="202"/>
      <c r="IP463" s="202"/>
      <c r="IQ463" s="202"/>
      <c r="IR463" s="202"/>
      <c r="IS463" s="202"/>
      <c r="IT463" s="202"/>
      <c r="IU463" s="202"/>
      <c r="IV463" s="202"/>
      <c r="IW463" s="202"/>
      <c r="IX463" s="202"/>
      <c r="IY463" s="202"/>
      <c r="IZ463" s="202"/>
      <c r="JA463" s="202"/>
      <c r="JB463" s="202"/>
      <c r="JC463" s="202"/>
      <c r="JD463" s="202"/>
      <c r="JE463" s="202"/>
      <c r="JF463" s="202"/>
      <c r="JG463" s="202"/>
      <c r="JH463" s="202"/>
      <c r="JI463" s="202"/>
      <c r="JJ463" s="202"/>
      <c r="JK463" s="202"/>
      <c r="JL463" s="202"/>
      <c r="JM463" s="202"/>
      <c r="JN463" s="202"/>
      <c r="JO463" s="202"/>
      <c r="JP463" s="202"/>
      <c r="JQ463" s="202"/>
      <c r="JR463" s="202"/>
      <c r="JS463" s="202"/>
      <c r="JT463" s="202"/>
      <c r="JU463" s="202"/>
      <c r="JV463" s="202"/>
      <c r="JW463" s="202"/>
      <c r="JX463" s="202"/>
      <c r="JY463" s="202"/>
      <c r="JZ463" s="202"/>
      <c r="KA463" s="202"/>
      <c r="KB463" s="202"/>
      <c r="KC463" s="202"/>
      <c r="KD463" s="202"/>
      <c r="KE463" s="202"/>
      <c r="KF463" s="202"/>
      <c r="KG463" s="202"/>
      <c r="KH463" s="202"/>
      <c r="KI463" s="202"/>
      <c r="KJ463" s="202"/>
      <c r="KK463" s="202"/>
      <c r="KL463" s="202"/>
      <c r="KM463" s="202"/>
      <c r="KN463" s="202"/>
      <c r="KO463" s="202"/>
      <c r="KP463" s="202"/>
      <c r="KQ463" s="202"/>
      <c r="KR463" s="202"/>
      <c r="KS463" s="202"/>
      <c r="KT463" s="202"/>
      <c r="KU463" s="202"/>
      <c r="KV463" s="202"/>
      <c r="KW463" s="202"/>
      <c r="KX463" s="202"/>
      <c r="KY463" s="202"/>
      <c r="KZ463" s="202"/>
      <c r="LA463" s="202"/>
      <c r="LB463" s="202"/>
      <c r="LC463" s="202"/>
      <c r="LD463" s="202"/>
      <c r="LE463" s="202"/>
      <c r="LF463" s="202"/>
      <c r="LG463" s="202"/>
      <c r="LH463" s="202"/>
      <c r="LI463" s="202"/>
      <c r="LJ463" s="202"/>
      <c r="LK463" s="202"/>
      <c r="LL463" s="202"/>
      <c r="LM463" s="202"/>
      <c r="LN463" s="202"/>
      <c r="LO463" s="202"/>
      <c r="LP463" s="202"/>
      <c r="LQ463" s="202"/>
      <c r="LR463" s="202"/>
      <c r="LS463" s="202"/>
      <c r="LT463" s="202"/>
      <c r="LU463" s="202"/>
      <c r="LV463" s="202"/>
      <c r="LW463" s="202"/>
      <c r="LX463" s="202"/>
      <c r="LY463" s="202"/>
      <c r="LZ463" s="202"/>
      <c r="MA463" s="202"/>
      <c r="MB463" s="202"/>
      <c r="MC463" s="202"/>
      <c r="MD463" s="202"/>
      <c r="ME463" s="202"/>
      <c r="MF463" s="202"/>
      <c r="MG463" s="202"/>
      <c r="MH463" s="202"/>
      <c r="MI463" s="202"/>
      <c r="MJ463" s="202"/>
      <c r="MK463" s="202"/>
      <c r="ML463" s="202"/>
      <c r="MM463" s="202"/>
      <c r="MN463" s="202"/>
      <c r="MO463" s="202"/>
      <c r="MP463" s="202"/>
      <c r="MQ463" s="202"/>
      <c r="MR463" s="202"/>
      <c r="MS463" s="202"/>
      <c r="MT463" s="202"/>
      <c r="MU463" s="202"/>
      <c r="MV463" s="202"/>
      <c r="MW463" s="202"/>
      <c r="MX463" s="202"/>
      <c r="MY463" s="202"/>
      <c r="MZ463" s="202"/>
      <c r="NA463" s="202"/>
      <c r="NB463" s="202"/>
      <c r="NC463" s="202"/>
      <c r="ND463" s="202"/>
      <c r="NE463" s="202"/>
      <c r="NF463" s="202"/>
      <c r="NG463" s="202"/>
      <c r="NH463" s="202"/>
      <c r="NI463" s="202"/>
      <c r="NJ463" s="202"/>
      <c r="NK463" s="202"/>
      <c r="NL463" s="202"/>
      <c r="NM463" s="202"/>
      <c r="NN463" s="202"/>
      <c r="NO463" s="202"/>
      <c r="NP463" s="202"/>
      <c r="NQ463" s="202"/>
      <c r="NR463" s="202"/>
      <c r="NS463" s="202"/>
      <c r="NT463" s="202"/>
      <c r="NU463" s="202"/>
      <c r="NV463" s="202"/>
      <c r="NW463" s="202"/>
      <c r="NX463" s="202"/>
      <c r="NY463" s="202"/>
      <c r="NZ463" s="202"/>
      <c r="OA463" s="202"/>
      <c r="OB463" s="202"/>
      <c r="OC463" s="202"/>
      <c r="OD463" s="202"/>
      <c r="OE463" s="202"/>
      <c r="OF463" s="202"/>
      <c r="OG463" s="202"/>
      <c r="OH463" s="202"/>
      <c r="OI463" s="202"/>
      <c r="OJ463" s="202"/>
      <c r="OK463" s="202"/>
      <c r="OL463" s="202"/>
      <c r="OM463" s="202"/>
      <c r="ON463" s="202"/>
      <c r="OO463" s="202"/>
      <c r="OP463" s="202"/>
      <c r="OQ463" s="202"/>
      <c r="OR463" s="202"/>
      <c r="OS463" s="202"/>
      <c r="OT463" s="202"/>
      <c r="OU463" s="202"/>
      <c r="OV463" s="202"/>
      <c r="OW463" s="202"/>
      <c r="OX463" s="202"/>
      <c r="OY463" s="202"/>
      <c r="OZ463" s="202"/>
      <c r="PA463" s="202"/>
      <c r="PB463" s="202"/>
      <c r="PC463" s="202"/>
      <c r="PD463" s="202"/>
      <c r="PE463" s="202"/>
      <c r="PF463" s="202"/>
      <c r="PG463" s="202"/>
      <c r="PH463" s="202"/>
      <c r="PI463" s="202"/>
      <c r="PJ463" s="202"/>
      <c r="PK463" s="202"/>
      <c r="PL463" s="202"/>
      <c r="PM463" s="202"/>
      <c r="PN463" s="202"/>
      <c r="PO463" s="202"/>
      <c r="PP463" s="202"/>
      <c r="PQ463" s="202"/>
      <c r="PR463" s="202"/>
      <c r="PS463" s="202"/>
      <c r="PT463" s="202"/>
      <c r="PU463" s="202"/>
      <c r="PV463" s="202"/>
      <c r="PW463" s="202"/>
      <c r="PX463" s="202"/>
      <c r="PY463" s="202"/>
      <c r="PZ463" s="202"/>
      <c r="QA463" s="202"/>
      <c r="QB463" s="202"/>
      <c r="QC463" s="202"/>
      <c r="QD463" s="202"/>
      <c r="QE463" s="202"/>
      <c r="QF463" s="202"/>
      <c r="QG463" s="202"/>
      <c r="QH463" s="202"/>
      <c r="QI463" s="202"/>
      <c r="QJ463" s="202"/>
      <c r="QK463" s="202"/>
      <c r="QL463" s="202"/>
      <c r="QM463" s="202"/>
      <c r="QN463" s="202"/>
      <c r="QO463" s="202"/>
      <c r="QP463" s="202"/>
      <c r="QQ463" s="202"/>
      <c r="QR463" s="202"/>
      <c r="QS463" s="202"/>
      <c r="QT463" s="202"/>
      <c r="QU463" s="202"/>
      <c r="QV463" s="202"/>
      <c r="QW463" s="202"/>
      <c r="QX463" s="202"/>
      <c r="QY463" s="202"/>
      <c r="QZ463" s="202"/>
      <c r="RA463" s="202"/>
      <c r="RB463" s="202"/>
      <c r="RC463" s="202"/>
      <c r="RD463" s="202"/>
      <c r="RE463" s="202"/>
      <c r="RF463" s="202"/>
      <c r="RG463" s="202"/>
      <c r="RH463" s="202"/>
      <c r="RI463" s="202"/>
      <c r="RJ463" s="202"/>
      <c r="RK463" s="202"/>
      <c r="RL463" s="202"/>
      <c r="RM463" s="202"/>
      <c r="RN463" s="202"/>
      <c r="RO463" s="202"/>
      <c r="RP463" s="202"/>
      <c r="RQ463" s="202"/>
      <c r="RR463" s="202"/>
      <c r="RS463" s="202"/>
      <c r="RT463" s="202"/>
      <c r="RU463" s="202"/>
      <c r="RV463" s="202"/>
      <c r="RW463" s="202"/>
      <c r="RX463" s="202"/>
      <c r="RY463" s="202"/>
      <c r="RZ463" s="202"/>
      <c r="SA463" s="202"/>
      <c r="SB463" s="202"/>
      <c r="SC463" s="202"/>
      <c r="SD463" s="202"/>
      <c r="SE463" s="202"/>
      <c r="SF463" s="202"/>
      <c r="SG463" s="202"/>
      <c r="SH463" s="202"/>
      <c r="SI463" s="202"/>
      <c r="SJ463" s="202"/>
      <c r="SK463" s="202"/>
      <c r="SL463" s="202"/>
      <c r="SM463" s="202"/>
      <c r="SN463" s="202"/>
      <c r="SO463" s="202"/>
      <c r="SP463" s="202"/>
      <c r="SQ463" s="202"/>
      <c r="SR463" s="202"/>
      <c r="SS463" s="202"/>
      <c r="ST463" s="202"/>
      <c r="SU463" s="202"/>
      <c r="SV463" s="202"/>
      <c r="SW463" s="202"/>
      <c r="SX463" s="202"/>
      <c r="SY463" s="202"/>
      <c r="SZ463" s="202"/>
      <c r="TA463" s="202"/>
      <c r="TB463" s="202"/>
      <c r="TC463" s="202"/>
      <c r="TD463" s="202"/>
      <c r="TE463" s="202"/>
      <c r="TF463" s="202"/>
      <c r="TG463" s="202"/>
      <c r="TH463" s="202"/>
      <c r="TI463" s="202"/>
      <c r="TJ463" s="202"/>
      <c r="TK463" s="202"/>
      <c r="TL463" s="202"/>
      <c r="TM463" s="202"/>
      <c r="TN463" s="202"/>
      <c r="TO463" s="202"/>
      <c r="TP463" s="202"/>
      <c r="TQ463" s="202"/>
      <c r="TR463" s="202"/>
      <c r="TS463" s="202"/>
      <c r="TT463" s="202"/>
      <c r="TU463" s="202"/>
      <c r="TV463" s="202"/>
      <c r="TW463" s="202"/>
      <c r="TX463" s="202"/>
      <c r="TY463" s="202"/>
      <c r="TZ463" s="202"/>
      <c r="UA463" s="202"/>
      <c r="UB463" s="202"/>
      <c r="UC463" s="202"/>
      <c r="UD463" s="202"/>
      <c r="UE463" s="202"/>
      <c r="UF463" s="202"/>
      <c r="UG463" s="202"/>
      <c r="UH463" s="202"/>
      <c r="UI463" s="202"/>
      <c r="UJ463" s="202"/>
      <c r="UK463" s="202"/>
      <c r="UL463" s="202"/>
      <c r="UM463" s="202"/>
      <c r="UN463" s="202"/>
      <c r="UO463" s="202"/>
      <c r="UP463" s="202"/>
      <c r="UQ463" s="202"/>
      <c r="UR463" s="202"/>
      <c r="US463" s="202"/>
      <c r="UT463" s="202"/>
      <c r="UU463" s="202"/>
      <c r="UV463" s="202"/>
      <c r="UW463" s="202"/>
      <c r="UX463" s="202"/>
      <c r="UY463" s="202"/>
      <c r="UZ463" s="202"/>
      <c r="VA463" s="202"/>
      <c r="VB463" s="202"/>
      <c r="VC463" s="202"/>
      <c r="VD463" s="202"/>
      <c r="VE463" s="202"/>
      <c r="VF463" s="202"/>
      <c r="VG463" s="202"/>
      <c r="VH463" s="202"/>
      <c r="VI463" s="202"/>
      <c r="VJ463" s="202"/>
      <c r="VK463" s="202"/>
      <c r="VL463" s="202"/>
      <c r="VM463" s="202"/>
      <c r="VN463" s="202"/>
      <c r="VO463" s="202"/>
      <c r="VP463" s="202"/>
      <c r="VQ463" s="202"/>
      <c r="VR463" s="202"/>
      <c r="VS463" s="202"/>
      <c r="VT463" s="202"/>
      <c r="VU463" s="202"/>
      <c r="VV463" s="202"/>
      <c r="VW463" s="202"/>
      <c r="VX463" s="202"/>
      <c r="VY463" s="202"/>
      <c r="VZ463" s="202"/>
      <c r="WA463" s="202"/>
      <c r="WB463" s="202"/>
      <c r="WC463" s="202"/>
      <c r="WD463" s="202"/>
      <c r="WE463" s="202"/>
      <c r="WF463" s="202"/>
      <c r="WG463" s="202"/>
      <c r="WH463" s="202"/>
      <c r="WI463" s="202"/>
      <c r="WJ463" s="202"/>
      <c r="WK463" s="202"/>
      <c r="WL463" s="202"/>
      <c r="WM463" s="202"/>
      <c r="WN463" s="202"/>
      <c r="WO463" s="202"/>
      <c r="WP463" s="202"/>
      <c r="WQ463" s="202"/>
      <c r="WR463" s="202"/>
      <c r="WS463" s="202"/>
      <c r="WT463" s="202"/>
      <c r="WU463" s="202"/>
      <c r="WV463" s="202"/>
      <c r="WW463" s="202"/>
      <c r="WX463" s="202"/>
      <c r="WY463" s="202"/>
      <c r="WZ463" s="202"/>
      <c r="XA463" s="202"/>
      <c r="XB463" s="202"/>
      <c r="XC463" s="202"/>
      <c r="XD463" s="202"/>
      <c r="XE463" s="202"/>
      <c r="XF463" s="202"/>
      <c r="XG463" s="202"/>
      <c r="XH463" s="202"/>
      <c r="XI463" s="202"/>
      <c r="XJ463" s="202"/>
      <c r="XK463" s="202"/>
      <c r="XL463" s="202"/>
      <c r="XM463" s="202"/>
      <c r="XN463" s="202"/>
      <c r="XO463" s="202"/>
      <c r="XP463" s="202"/>
      <c r="XQ463" s="202"/>
      <c r="XR463" s="202"/>
      <c r="XS463" s="202"/>
      <c r="XT463" s="202"/>
      <c r="XU463" s="202"/>
      <c r="XV463" s="202"/>
      <c r="XW463" s="202"/>
      <c r="XX463" s="202"/>
      <c r="XY463" s="202"/>
      <c r="XZ463" s="202"/>
      <c r="YA463" s="202"/>
      <c r="YB463" s="202"/>
      <c r="YC463" s="202"/>
      <c r="YD463" s="202"/>
      <c r="YE463" s="202"/>
      <c r="YF463" s="202"/>
      <c r="YG463" s="202"/>
      <c r="YH463" s="202"/>
      <c r="YI463" s="202"/>
      <c r="YJ463" s="202"/>
      <c r="YK463" s="202"/>
      <c r="YL463" s="202"/>
      <c r="YM463" s="202"/>
      <c r="YN463" s="202"/>
      <c r="YO463" s="202"/>
      <c r="YP463" s="202"/>
      <c r="YQ463" s="202"/>
      <c r="YR463" s="202"/>
      <c r="YS463" s="202"/>
      <c r="YT463" s="202"/>
      <c r="YU463" s="202"/>
      <c r="YV463" s="202"/>
      <c r="YW463" s="202"/>
      <c r="YX463" s="202"/>
      <c r="YY463" s="202"/>
      <c r="YZ463" s="202"/>
      <c r="ZA463" s="202"/>
      <c r="ZB463" s="202"/>
      <c r="ZC463" s="202"/>
      <c r="ZD463" s="202"/>
      <c r="ZE463" s="202"/>
      <c r="ZF463" s="202"/>
      <c r="ZG463" s="202"/>
      <c r="ZH463" s="202"/>
      <c r="ZI463" s="202"/>
      <c r="ZJ463" s="202"/>
      <c r="ZK463" s="202"/>
      <c r="ZL463" s="202"/>
      <c r="ZM463" s="202"/>
      <c r="ZN463" s="202"/>
      <c r="ZO463" s="202"/>
      <c r="ZP463" s="202"/>
      <c r="ZQ463" s="202"/>
      <c r="ZR463" s="202"/>
      <c r="ZS463" s="202"/>
      <c r="ZT463" s="202"/>
      <c r="ZU463" s="202"/>
      <c r="ZV463" s="202"/>
      <c r="ZW463" s="202"/>
      <c r="ZX463" s="202"/>
      <c r="ZY463" s="202"/>
      <c r="ZZ463" s="202"/>
      <c r="AAA463" s="202"/>
      <c r="AAB463" s="202"/>
      <c r="AAC463" s="202"/>
      <c r="AAD463" s="202"/>
      <c r="AAE463" s="202"/>
      <c r="AAF463" s="202"/>
      <c r="AAG463" s="202"/>
      <c r="AAH463" s="202"/>
      <c r="AAI463" s="202"/>
      <c r="AAJ463" s="202"/>
      <c r="AAK463" s="202"/>
      <c r="AAL463" s="202"/>
      <c r="AAM463" s="202"/>
      <c r="AAN463" s="202"/>
      <c r="AAO463" s="202"/>
      <c r="AAP463" s="202"/>
      <c r="AAQ463" s="202"/>
      <c r="AAR463" s="202"/>
      <c r="AAS463" s="202"/>
      <c r="AAT463" s="202"/>
      <c r="AAU463" s="202"/>
      <c r="AAV463" s="202"/>
      <c r="AAW463" s="202"/>
      <c r="AAX463" s="202"/>
      <c r="AAY463" s="202"/>
      <c r="AAZ463" s="202"/>
      <c r="ABA463" s="202"/>
      <c r="ABB463" s="202"/>
      <c r="ABC463" s="202"/>
      <c r="ABD463" s="202"/>
      <c r="ABE463" s="202"/>
      <c r="ABF463" s="202"/>
      <c r="ABG463" s="202"/>
      <c r="ABH463" s="202"/>
      <c r="ABI463" s="202"/>
      <c r="ABJ463" s="202"/>
      <c r="ABK463" s="202"/>
      <c r="ABL463" s="202"/>
      <c r="ABM463" s="202"/>
      <c r="ABN463" s="202"/>
      <c r="ABO463" s="202"/>
      <c r="ABP463" s="202"/>
      <c r="ABQ463" s="202"/>
      <c r="ABR463" s="202"/>
      <c r="ABS463" s="202"/>
      <c r="ABT463" s="202"/>
      <c r="ABU463" s="202"/>
      <c r="ABV463" s="202"/>
      <c r="ABW463" s="202"/>
      <c r="ABX463" s="202"/>
      <c r="ABY463" s="202"/>
      <c r="ABZ463" s="202"/>
      <c r="ACA463" s="202"/>
      <c r="ACB463" s="202"/>
      <c r="ACC463" s="202"/>
      <c r="ACD463" s="202"/>
      <c r="ACE463" s="202"/>
      <c r="ACF463" s="202"/>
      <c r="ACG463" s="202"/>
      <c r="ACH463" s="202"/>
      <c r="ACI463" s="202"/>
      <c r="ACJ463" s="202"/>
      <c r="ACK463" s="202"/>
      <c r="ACL463" s="202"/>
      <c r="ACM463" s="202"/>
      <c r="ACN463" s="202"/>
      <c r="ACO463" s="202"/>
      <c r="ACP463" s="202"/>
      <c r="ACQ463" s="202"/>
      <c r="ACR463" s="202"/>
      <c r="ACS463" s="202"/>
      <c r="ACT463" s="202"/>
      <c r="ACU463" s="202"/>
      <c r="ACV463" s="202"/>
      <c r="ACW463" s="202"/>
      <c r="ACX463" s="202"/>
      <c r="ACY463" s="202"/>
      <c r="ACZ463" s="202"/>
      <c r="ADA463" s="202"/>
      <c r="ADB463" s="202"/>
      <c r="ADC463" s="202"/>
      <c r="ADD463" s="202"/>
      <c r="ADE463" s="202"/>
      <c r="ADF463" s="202"/>
      <c r="ADG463" s="202"/>
      <c r="ADH463" s="202"/>
      <c r="ADI463" s="202"/>
      <c r="ADJ463" s="202"/>
      <c r="ADK463" s="202"/>
      <c r="ADL463" s="202"/>
      <c r="ADM463" s="202"/>
      <c r="ADN463" s="202"/>
      <c r="ADO463" s="202"/>
      <c r="ADP463" s="202"/>
      <c r="ADQ463" s="202"/>
      <c r="ADR463" s="202"/>
      <c r="ADS463" s="202"/>
      <c r="ADT463" s="202"/>
      <c r="ADU463" s="202"/>
      <c r="ADV463" s="202"/>
      <c r="ADW463" s="202"/>
      <c r="ADX463" s="202"/>
      <c r="ADY463" s="202"/>
      <c r="ADZ463" s="202"/>
      <c r="AEA463" s="202"/>
      <c r="AEB463" s="202"/>
      <c r="AEC463" s="202"/>
      <c r="AED463" s="202"/>
      <c r="AEE463" s="202"/>
      <c r="AEF463" s="202"/>
      <c r="AEG463" s="202"/>
      <c r="AEH463" s="202"/>
      <c r="AEI463" s="202"/>
      <c r="AEJ463" s="202"/>
      <c r="AEK463" s="202"/>
      <c r="AEL463" s="202"/>
      <c r="AEM463" s="202"/>
      <c r="AEN463" s="202"/>
      <c r="AEO463" s="202"/>
      <c r="AEP463" s="202"/>
      <c r="AEQ463" s="202"/>
      <c r="AER463" s="202"/>
      <c r="AES463" s="202"/>
      <c r="AET463" s="202"/>
      <c r="AEU463" s="202"/>
      <c r="AEV463" s="202"/>
      <c r="AEW463" s="202"/>
      <c r="AEX463" s="202"/>
      <c r="AEY463" s="202"/>
      <c r="AEZ463" s="202"/>
      <c r="AFA463" s="202"/>
      <c r="AFB463" s="202"/>
      <c r="AFC463" s="202"/>
      <c r="AFD463" s="202"/>
      <c r="AFE463" s="202"/>
      <c r="AFF463" s="202"/>
      <c r="AFG463" s="202"/>
      <c r="AFH463" s="202"/>
      <c r="AFI463" s="202"/>
      <c r="AFJ463" s="202"/>
      <c r="AFK463" s="202"/>
      <c r="AFL463" s="202"/>
      <c r="AFM463" s="202"/>
      <c r="AFN463" s="202"/>
      <c r="AFO463" s="202"/>
      <c r="AFP463" s="202"/>
      <c r="AFQ463" s="202"/>
      <c r="AFR463" s="202"/>
      <c r="AFS463" s="202"/>
      <c r="AFT463" s="202"/>
      <c r="AFU463" s="202"/>
      <c r="AFV463" s="202"/>
      <c r="AFW463" s="202"/>
      <c r="AFX463" s="202"/>
      <c r="AFY463" s="202"/>
      <c r="AFZ463" s="202"/>
      <c r="AGA463" s="202"/>
      <c r="AGB463" s="202"/>
      <c r="AGC463" s="202"/>
      <c r="AGD463" s="202"/>
      <c r="AGE463" s="202"/>
      <c r="AGF463" s="202"/>
      <c r="AGG463" s="202"/>
      <c r="AGH463" s="202"/>
      <c r="AGI463" s="202"/>
      <c r="AGJ463" s="202"/>
      <c r="AGK463" s="202"/>
      <c r="AGL463" s="202"/>
      <c r="AGM463" s="202"/>
      <c r="AGN463" s="202"/>
      <c r="AGO463" s="202"/>
      <c r="AGP463" s="202"/>
      <c r="AGQ463" s="202"/>
      <c r="AGR463" s="202"/>
      <c r="AGS463" s="202"/>
      <c r="AGT463" s="202"/>
      <c r="AGU463" s="202"/>
      <c r="AGV463" s="202"/>
      <c r="AGW463" s="202"/>
      <c r="AGX463" s="202"/>
      <c r="AGY463" s="202"/>
      <c r="AGZ463" s="202"/>
      <c r="AHA463" s="202"/>
      <c r="AHB463" s="202"/>
      <c r="AHC463" s="202"/>
      <c r="AHD463" s="202"/>
      <c r="AHE463" s="202"/>
      <c r="AHF463" s="202"/>
      <c r="AHG463" s="202"/>
      <c r="AHH463" s="202"/>
      <c r="AHI463" s="202"/>
      <c r="AHJ463" s="202"/>
      <c r="AHK463" s="202"/>
      <c r="AHL463" s="202"/>
      <c r="AHM463" s="202"/>
      <c r="AHN463" s="202"/>
      <c r="AHO463" s="202"/>
      <c r="AHP463" s="202"/>
      <c r="AHQ463" s="202"/>
      <c r="AHR463" s="202"/>
      <c r="AHS463" s="202"/>
      <c r="AHT463" s="202"/>
      <c r="AHU463" s="202"/>
      <c r="AHV463" s="202"/>
      <c r="AHW463" s="202"/>
      <c r="AHX463" s="202"/>
      <c r="AHY463" s="202"/>
      <c r="AHZ463" s="202"/>
      <c r="AIA463" s="202"/>
      <c r="AIB463" s="202"/>
      <c r="AIC463" s="202"/>
      <c r="AID463" s="202"/>
      <c r="AIE463" s="202"/>
      <c r="AIF463" s="202"/>
      <c r="AIG463" s="202"/>
      <c r="AIH463" s="202"/>
      <c r="AII463" s="202"/>
      <c r="AIJ463" s="202"/>
      <c r="AIK463" s="202"/>
      <c r="AIL463" s="202"/>
      <c r="AIM463" s="202"/>
      <c r="AIN463" s="202"/>
      <c r="AIO463" s="202"/>
      <c r="AIP463" s="202"/>
      <c r="AIQ463" s="202"/>
      <c r="AIR463" s="202"/>
      <c r="AIS463" s="202"/>
      <c r="AIT463" s="202"/>
      <c r="AIU463" s="202"/>
      <c r="AIV463" s="202"/>
      <c r="AIW463" s="202"/>
      <c r="AIX463" s="202"/>
      <c r="AIY463" s="202"/>
      <c r="AIZ463" s="202"/>
      <c r="AJA463" s="202"/>
      <c r="AJB463" s="202"/>
      <c r="AJC463" s="202"/>
      <c r="AJD463" s="202"/>
      <c r="AJE463" s="202"/>
      <c r="AJF463" s="202"/>
      <c r="AJG463" s="202"/>
      <c r="AJH463" s="202"/>
      <c r="AJI463" s="202"/>
      <c r="AJJ463" s="202"/>
      <c r="AJK463" s="202"/>
      <c r="AJL463" s="202"/>
      <c r="AJM463" s="202"/>
      <c r="AJN463" s="202"/>
      <c r="AJO463" s="202"/>
      <c r="AJP463" s="202"/>
      <c r="AJQ463" s="202"/>
      <c r="AJR463" s="202"/>
      <c r="AJS463" s="202"/>
      <c r="AJT463" s="202"/>
      <c r="AJU463" s="202"/>
      <c r="AJV463" s="202"/>
      <c r="AJW463" s="202"/>
      <c r="AJX463" s="202"/>
      <c r="AJY463" s="202"/>
      <c r="AJZ463" s="202"/>
      <c r="AKA463" s="202"/>
      <c r="AKB463" s="202"/>
      <c r="AKC463" s="202"/>
      <c r="AKD463" s="202"/>
      <c r="AKE463" s="202"/>
      <c r="AKF463" s="202"/>
      <c r="AKG463" s="202"/>
      <c r="AKH463" s="202"/>
      <c r="AKI463" s="202"/>
      <c r="AKJ463" s="202"/>
      <c r="AKK463" s="202"/>
      <c r="AKL463" s="202"/>
      <c r="AKM463" s="202"/>
      <c r="AKN463" s="202"/>
      <c r="AKO463" s="202"/>
      <c r="AKP463" s="202"/>
      <c r="AKQ463" s="202"/>
      <c r="AKR463" s="202"/>
      <c r="AKS463" s="202"/>
      <c r="AKT463" s="202"/>
      <c r="AKU463" s="202"/>
      <c r="AKV463" s="202"/>
      <c r="AKW463" s="202"/>
      <c r="AKX463" s="202"/>
      <c r="AKY463" s="202"/>
      <c r="AKZ463" s="202"/>
      <c r="ALA463" s="202"/>
      <c r="ALB463" s="202"/>
      <c r="ALC463" s="202"/>
      <c r="ALD463" s="202"/>
      <c r="ALE463" s="202"/>
      <c r="ALF463" s="202"/>
      <c r="ALG463" s="202"/>
      <c r="ALH463" s="202"/>
      <c r="ALI463" s="202"/>
      <c r="ALJ463" s="202"/>
      <c r="ALK463" s="202"/>
      <c r="ALL463" s="202"/>
      <c r="ALM463" s="202"/>
      <c r="ALN463" s="202"/>
      <c r="ALO463" s="202"/>
      <c r="ALP463" s="202"/>
      <c r="ALQ463" s="202"/>
      <c r="ALR463" s="202"/>
      <c r="ALS463" s="202"/>
      <c r="ALT463" s="202"/>
      <c r="ALU463" s="202"/>
      <c r="ALV463" s="202"/>
      <c r="ALW463" s="202"/>
      <c r="ALX463" s="202"/>
      <c r="ALY463" s="202"/>
      <c r="ALZ463" s="202"/>
      <c r="AMA463" s="202"/>
      <c r="AMB463" s="202"/>
      <c r="AMC463" s="202"/>
      <c r="AMD463" s="202"/>
      <c r="AME463" s="202"/>
      <c r="AMF463" s="202"/>
      <c r="AMG463" s="202"/>
      <c r="AMH463" s="202"/>
      <c r="AMI463" s="202"/>
      <c r="AMJ463" s="202"/>
      <c r="AMK463" s="202"/>
      <c r="AML463" s="202"/>
      <c r="AMM463" s="202"/>
      <c r="AMN463" s="202"/>
      <c r="AMO463" s="202"/>
      <c r="AMP463" s="202"/>
      <c r="AMQ463" s="202"/>
      <c r="AMR463" s="202"/>
      <c r="AMS463" s="202"/>
      <c r="AMT463" s="202"/>
      <c r="AMU463" s="202"/>
      <c r="AMV463" s="202"/>
      <c r="AMW463" s="202"/>
      <c r="AMX463" s="202"/>
      <c r="AMY463" s="202"/>
      <c r="AMZ463" s="202"/>
      <c r="ANA463" s="202"/>
      <c r="ANB463" s="202"/>
      <c r="ANC463" s="202"/>
      <c r="AND463" s="202"/>
      <c r="ANE463" s="202"/>
      <c r="ANF463" s="202"/>
      <c r="ANG463" s="202"/>
      <c r="ANH463" s="202"/>
      <c r="ANI463" s="202"/>
      <c r="ANJ463" s="202"/>
      <c r="ANK463" s="202"/>
      <c r="ANL463" s="202"/>
      <c r="ANM463" s="202"/>
      <c r="ANN463" s="202"/>
      <c r="ANO463" s="202"/>
      <c r="ANP463" s="202"/>
      <c r="ANQ463" s="202"/>
      <c r="ANR463" s="202"/>
      <c r="ANS463" s="202"/>
      <c r="ANT463" s="202"/>
      <c r="ANU463" s="202"/>
      <c r="ANV463" s="202"/>
      <c r="ANW463" s="202"/>
      <c r="ANX463" s="202"/>
      <c r="ANY463" s="202"/>
      <c r="ANZ463" s="202"/>
      <c r="AOA463" s="202"/>
      <c r="AOB463" s="202"/>
      <c r="AOC463" s="202"/>
      <c r="AOD463" s="202"/>
      <c r="AOE463" s="202"/>
      <c r="AOF463" s="202"/>
      <c r="AOG463" s="202"/>
      <c r="AOH463" s="202"/>
      <c r="AOI463" s="202"/>
      <c r="AOJ463" s="202"/>
      <c r="AOK463" s="202"/>
      <c r="AOL463" s="202"/>
      <c r="AOM463" s="202"/>
      <c r="AON463" s="202"/>
      <c r="AOO463" s="202"/>
      <c r="AOP463" s="202"/>
      <c r="AOQ463" s="202"/>
      <c r="AOR463" s="202"/>
      <c r="AOS463" s="202"/>
      <c r="AOT463" s="202"/>
      <c r="AOU463" s="202"/>
      <c r="AOV463" s="202"/>
      <c r="AOW463" s="202"/>
      <c r="AOX463" s="202"/>
      <c r="AOY463" s="202"/>
      <c r="AOZ463" s="202"/>
      <c r="APA463" s="202"/>
      <c r="APB463" s="202"/>
      <c r="APC463" s="202"/>
      <c r="APD463" s="202"/>
      <c r="APE463" s="202"/>
      <c r="APF463" s="202"/>
      <c r="APG463" s="202"/>
      <c r="APH463" s="202"/>
      <c r="API463" s="202"/>
      <c r="APJ463" s="202"/>
      <c r="APK463" s="202"/>
      <c r="APL463" s="202"/>
      <c r="APM463" s="202"/>
      <c r="APN463" s="202"/>
      <c r="APO463" s="202"/>
      <c r="APP463" s="202"/>
      <c r="APQ463" s="202"/>
      <c r="APR463" s="202"/>
      <c r="APS463" s="202"/>
      <c r="APT463" s="202"/>
      <c r="APU463" s="202"/>
      <c r="APV463" s="202"/>
      <c r="APW463" s="202"/>
      <c r="APX463" s="202"/>
      <c r="APY463" s="202"/>
      <c r="APZ463" s="202"/>
      <c r="AQA463" s="202"/>
      <c r="AQB463" s="202"/>
      <c r="AQC463" s="202"/>
      <c r="AQD463" s="202"/>
      <c r="AQE463" s="202"/>
      <c r="AQF463" s="202"/>
      <c r="AQG463" s="202"/>
      <c r="AQH463" s="202"/>
      <c r="AQI463" s="202"/>
      <c r="AQJ463" s="202"/>
      <c r="AQK463" s="202"/>
      <c r="AQL463" s="202"/>
      <c r="AQM463" s="202"/>
      <c r="AQN463" s="202"/>
      <c r="AQO463" s="202"/>
      <c r="AQP463" s="202"/>
      <c r="AQQ463" s="202"/>
      <c r="AQR463" s="202"/>
      <c r="AQS463" s="202"/>
      <c r="AQT463" s="202"/>
      <c r="AQU463" s="202"/>
      <c r="AQV463" s="202"/>
      <c r="AQW463" s="202"/>
      <c r="AQX463" s="202"/>
      <c r="AQY463" s="202"/>
      <c r="AQZ463" s="202"/>
      <c r="ARA463" s="202"/>
      <c r="ARB463" s="202"/>
      <c r="ARC463" s="202"/>
      <c r="ARD463" s="202"/>
      <c r="ARE463" s="202"/>
      <c r="ARF463" s="202"/>
      <c r="ARG463" s="202"/>
      <c r="ARH463" s="202"/>
      <c r="ARI463" s="202"/>
      <c r="ARJ463" s="202"/>
      <c r="ARK463" s="202"/>
      <c r="ARL463" s="202"/>
      <c r="ARM463" s="202"/>
      <c r="ARN463" s="202"/>
      <c r="ARO463" s="202"/>
      <c r="ARP463" s="202"/>
      <c r="ARQ463" s="202"/>
      <c r="ARR463" s="202"/>
      <c r="ARS463" s="202"/>
      <c r="ART463" s="202"/>
      <c r="ARU463" s="202"/>
      <c r="ARV463" s="202"/>
      <c r="ARW463" s="202"/>
      <c r="ARX463" s="202"/>
      <c r="ARY463" s="202"/>
      <c r="ARZ463" s="202"/>
      <c r="ASA463" s="202"/>
      <c r="ASB463" s="202"/>
      <c r="ASC463" s="202"/>
      <c r="ASD463" s="202"/>
      <c r="ASE463" s="202"/>
      <c r="ASF463" s="202"/>
      <c r="ASG463" s="202"/>
      <c r="ASH463" s="202"/>
      <c r="ASI463" s="202"/>
      <c r="ASJ463" s="202"/>
      <c r="ASK463" s="202"/>
      <c r="ASL463" s="202"/>
      <c r="ASM463" s="202"/>
      <c r="ASN463" s="202"/>
      <c r="ASO463" s="202"/>
      <c r="ASP463" s="202"/>
      <c r="ASQ463" s="202"/>
      <c r="ASR463" s="202"/>
      <c r="ASS463" s="202"/>
      <c r="AST463" s="202"/>
      <c r="ASU463" s="202"/>
      <c r="ASV463" s="202"/>
      <c r="ASW463" s="202"/>
      <c r="ASX463" s="202"/>
      <c r="ASY463" s="202"/>
      <c r="ASZ463" s="202"/>
      <c r="ATA463" s="202"/>
      <c r="ATB463" s="202"/>
      <c r="ATC463" s="202"/>
      <c r="ATD463" s="202"/>
      <c r="ATE463" s="202"/>
      <c r="ATF463" s="202"/>
      <c r="ATG463" s="202"/>
      <c r="ATH463" s="202"/>
      <c r="ATI463" s="202"/>
      <c r="ATJ463" s="202"/>
      <c r="ATK463" s="202"/>
      <c r="ATL463" s="202"/>
      <c r="ATM463" s="202"/>
      <c r="ATN463" s="202"/>
      <c r="ATO463" s="202"/>
      <c r="ATP463" s="202"/>
      <c r="ATQ463" s="202"/>
      <c r="ATR463" s="202"/>
      <c r="ATS463" s="202"/>
      <c r="ATT463" s="202"/>
      <c r="ATU463" s="202"/>
      <c r="ATV463" s="202"/>
      <c r="ATW463" s="202"/>
      <c r="ATX463" s="202"/>
      <c r="ATY463" s="202"/>
      <c r="ATZ463" s="202"/>
      <c r="AUA463" s="202"/>
      <c r="AUB463" s="202"/>
      <c r="AUC463" s="202"/>
      <c r="AUD463" s="202"/>
      <c r="AUE463" s="202"/>
      <c r="AUF463" s="202"/>
      <c r="AUG463" s="202"/>
      <c r="AUH463" s="202"/>
      <c r="AUI463" s="202"/>
      <c r="AUJ463" s="202"/>
      <c r="AUK463" s="202"/>
      <c r="AUL463" s="202"/>
      <c r="AUM463" s="202"/>
      <c r="AUN463" s="202"/>
      <c r="AUO463" s="202"/>
      <c r="AUP463" s="202"/>
      <c r="AUQ463" s="202"/>
      <c r="AUR463" s="202"/>
      <c r="AUS463" s="202"/>
      <c r="AUT463" s="202"/>
      <c r="AUU463" s="202"/>
      <c r="AUV463" s="202"/>
      <c r="AUW463" s="202"/>
      <c r="AUX463" s="202"/>
      <c r="AUY463" s="202"/>
      <c r="AUZ463" s="202"/>
      <c r="AVA463" s="202"/>
      <c r="AVB463" s="202"/>
      <c r="AVC463" s="202"/>
      <c r="AVD463" s="202"/>
      <c r="AVE463" s="202"/>
      <c r="AVF463" s="202"/>
      <c r="AVG463" s="202"/>
      <c r="AVH463" s="202"/>
      <c r="AVI463" s="202"/>
      <c r="AVJ463" s="202"/>
      <c r="AVK463" s="202"/>
      <c r="AVL463" s="202"/>
      <c r="AVM463" s="202"/>
      <c r="AVN463" s="202"/>
      <c r="AVO463" s="202"/>
      <c r="AVP463" s="202"/>
      <c r="AVQ463" s="202"/>
      <c r="AVR463" s="202"/>
      <c r="AVS463" s="202"/>
      <c r="AVT463" s="202"/>
      <c r="AVU463" s="202"/>
      <c r="AVV463" s="202"/>
      <c r="AVW463" s="202"/>
      <c r="AVX463" s="202"/>
      <c r="AVY463" s="202"/>
      <c r="AVZ463" s="202"/>
      <c r="AWA463" s="202"/>
      <c r="AWB463" s="202"/>
      <c r="AWC463" s="202"/>
      <c r="AWD463" s="202"/>
      <c r="AWE463" s="202"/>
      <c r="AWF463" s="202"/>
      <c r="AWG463" s="202"/>
      <c r="AWH463" s="202"/>
      <c r="AWI463" s="202"/>
      <c r="AWJ463" s="202"/>
      <c r="AWK463" s="202"/>
      <c r="AWL463" s="202"/>
      <c r="AWM463" s="202"/>
      <c r="AWN463" s="202"/>
      <c r="AWO463" s="202"/>
      <c r="AWP463" s="202"/>
      <c r="AWQ463" s="202"/>
      <c r="AWR463" s="202"/>
      <c r="AWS463" s="202"/>
      <c r="AWT463" s="202"/>
      <c r="AWU463" s="202"/>
      <c r="AWV463" s="202"/>
      <c r="AWW463" s="202"/>
      <c r="AWX463" s="202"/>
      <c r="AWY463" s="202"/>
      <c r="AWZ463" s="202"/>
      <c r="AXA463" s="202"/>
      <c r="AXB463" s="202"/>
      <c r="AXC463" s="202"/>
      <c r="AXD463" s="202"/>
      <c r="AXE463" s="202"/>
      <c r="AXF463" s="202"/>
      <c r="AXG463" s="202"/>
      <c r="AXH463" s="202"/>
      <c r="AXI463" s="202"/>
      <c r="AXJ463" s="202"/>
      <c r="AXK463" s="202"/>
      <c r="AXL463" s="202"/>
      <c r="AXM463" s="202"/>
      <c r="AXN463" s="202"/>
      <c r="AXO463" s="202"/>
      <c r="AXP463" s="202"/>
      <c r="AXQ463" s="202"/>
      <c r="AXR463" s="202"/>
      <c r="AXS463" s="202"/>
      <c r="AXT463" s="202"/>
      <c r="AXU463" s="202"/>
      <c r="AXV463" s="202"/>
      <c r="AXW463" s="202"/>
      <c r="AXX463" s="202"/>
      <c r="AXY463" s="202"/>
      <c r="AXZ463" s="202"/>
      <c r="AYA463" s="202"/>
      <c r="AYB463" s="202"/>
      <c r="AYC463" s="202"/>
      <c r="AYD463" s="202"/>
      <c r="AYE463" s="202"/>
      <c r="AYF463" s="202"/>
      <c r="AYG463" s="202"/>
      <c r="AYH463" s="202"/>
      <c r="AYI463" s="202"/>
      <c r="AYJ463" s="202"/>
      <c r="AYK463" s="202"/>
      <c r="AYL463" s="202"/>
      <c r="AYM463" s="202"/>
      <c r="AYN463" s="202"/>
      <c r="AYO463" s="202"/>
      <c r="AYP463" s="202"/>
      <c r="AYQ463" s="202"/>
      <c r="AYR463" s="202"/>
      <c r="AYS463" s="202"/>
      <c r="AYT463" s="202"/>
      <c r="AYU463" s="202"/>
      <c r="AYV463" s="202"/>
      <c r="AYW463" s="202"/>
      <c r="AYX463" s="202"/>
      <c r="AYY463" s="202"/>
      <c r="AYZ463" s="202"/>
      <c r="AZA463" s="202"/>
      <c r="AZB463" s="202"/>
      <c r="AZC463" s="202"/>
      <c r="AZD463" s="202"/>
      <c r="AZE463" s="202"/>
      <c r="AZF463" s="202"/>
      <c r="AZG463" s="202"/>
      <c r="AZH463" s="202"/>
      <c r="AZI463" s="202"/>
      <c r="AZJ463" s="202"/>
      <c r="AZK463" s="202"/>
      <c r="AZL463" s="202"/>
      <c r="AZM463" s="202"/>
      <c r="AZN463" s="202"/>
      <c r="AZO463" s="202"/>
      <c r="AZP463" s="202"/>
      <c r="AZQ463" s="202"/>
      <c r="AZR463" s="202"/>
      <c r="AZS463" s="202"/>
      <c r="AZT463" s="202"/>
      <c r="AZU463" s="202"/>
      <c r="AZV463" s="202"/>
      <c r="AZW463" s="202"/>
      <c r="AZX463" s="202"/>
      <c r="AZY463" s="202"/>
      <c r="AZZ463" s="202"/>
      <c r="BAA463" s="202"/>
      <c r="BAB463" s="202"/>
      <c r="BAC463" s="202"/>
      <c r="BAD463" s="202"/>
      <c r="BAE463" s="202"/>
      <c r="BAF463" s="202"/>
      <c r="BAG463" s="202"/>
      <c r="BAH463" s="202"/>
      <c r="BAI463" s="202"/>
      <c r="BAJ463" s="202"/>
      <c r="BAK463" s="202"/>
      <c r="BAL463" s="202"/>
      <c r="BAM463" s="202"/>
      <c r="BAN463" s="202"/>
      <c r="BAO463" s="202"/>
      <c r="BAP463" s="202"/>
      <c r="BAQ463" s="202"/>
      <c r="BAR463" s="202"/>
      <c r="BAS463" s="202"/>
      <c r="BAT463" s="202"/>
      <c r="BAU463" s="202"/>
      <c r="BAV463" s="202"/>
      <c r="BAW463" s="202"/>
      <c r="BAX463" s="202"/>
      <c r="BAY463" s="202"/>
      <c r="BAZ463" s="202"/>
      <c r="BBA463" s="202"/>
      <c r="BBB463" s="202"/>
      <c r="BBC463" s="202"/>
      <c r="BBD463" s="202"/>
      <c r="BBE463" s="202"/>
      <c r="BBF463" s="202"/>
      <c r="BBG463" s="202"/>
      <c r="BBH463" s="202"/>
      <c r="BBI463" s="202"/>
      <c r="BBJ463" s="202"/>
      <c r="BBK463" s="202"/>
      <c r="BBL463" s="202"/>
      <c r="BBM463" s="202"/>
      <c r="BBN463" s="202"/>
      <c r="BBO463" s="202"/>
      <c r="BBP463" s="202"/>
      <c r="BBQ463" s="202"/>
      <c r="BBR463" s="202"/>
      <c r="BBS463" s="202"/>
      <c r="BBT463" s="202"/>
      <c r="BBU463" s="202"/>
      <c r="BBV463" s="202"/>
      <c r="BBW463" s="202"/>
      <c r="BBX463" s="202"/>
      <c r="BBY463" s="202"/>
      <c r="BBZ463" s="202"/>
      <c r="BCA463" s="202"/>
      <c r="BCB463" s="202"/>
      <c r="BCC463" s="202"/>
      <c r="BCD463" s="202"/>
      <c r="BCE463" s="202"/>
      <c r="BCF463" s="202"/>
      <c r="BCG463" s="202"/>
      <c r="BCH463" s="202"/>
      <c r="BCI463" s="202"/>
      <c r="BCJ463" s="202"/>
      <c r="BCK463" s="202"/>
      <c r="BCL463" s="202"/>
      <c r="BCM463" s="202"/>
      <c r="BCN463" s="202"/>
      <c r="BCO463" s="202"/>
      <c r="BCP463" s="202"/>
      <c r="BCQ463" s="202"/>
      <c r="BCR463" s="202"/>
      <c r="BCS463" s="202"/>
      <c r="BCT463" s="202"/>
      <c r="BCU463" s="202"/>
      <c r="BCV463" s="202"/>
      <c r="BCW463" s="202"/>
      <c r="BCX463" s="202"/>
      <c r="BCY463" s="202"/>
      <c r="BCZ463" s="202"/>
      <c r="BDA463" s="202"/>
      <c r="BDB463" s="202"/>
      <c r="BDC463" s="202"/>
      <c r="BDD463" s="202"/>
      <c r="BDE463" s="202"/>
      <c r="BDF463" s="202"/>
      <c r="BDG463" s="202"/>
      <c r="BDH463" s="202"/>
      <c r="BDI463" s="202"/>
      <c r="BDJ463" s="202"/>
      <c r="BDK463" s="202"/>
      <c r="BDL463" s="202"/>
      <c r="BDM463" s="202"/>
      <c r="BDN463" s="202"/>
      <c r="BDO463" s="202"/>
      <c r="BDP463" s="202"/>
      <c r="BDQ463" s="202"/>
      <c r="BDR463" s="202"/>
      <c r="BDS463" s="202"/>
      <c r="BDT463" s="202"/>
      <c r="BDU463" s="202"/>
      <c r="BDV463" s="202"/>
      <c r="BDW463" s="202"/>
      <c r="BDX463" s="202"/>
      <c r="BDY463" s="202"/>
      <c r="BDZ463" s="202"/>
      <c r="BEA463" s="202"/>
      <c r="BEB463" s="202"/>
      <c r="BEC463" s="202"/>
      <c r="BED463" s="202"/>
      <c r="BEE463" s="202"/>
      <c r="BEF463" s="202"/>
      <c r="BEG463" s="202"/>
      <c r="BEH463" s="202"/>
      <c r="BEI463" s="202"/>
      <c r="BEJ463" s="202"/>
      <c r="BEK463" s="202"/>
    </row>
    <row r="464" spans="1:5061" s="142" customFormat="1" hidden="1" x14ac:dyDescent="0.25">
      <c r="A464" s="143"/>
      <c r="B464" s="93" t="s">
        <v>315</v>
      </c>
      <c r="C464" s="91" t="s">
        <v>996</v>
      </c>
      <c r="D464" s="91" t="s">
        <v>32</v>
      </c>
      <c r="E464" s="213">
        <v>0</v>
      </c>
      <c r="F464" s="161">
        <v>845.69</v>
      </c>
      <c r="G464" s="92">
        <f>Tabla1[[#This Row],[Precio U. Costo]]*1.05</f>
        <v>887.97450000000015</v>
      </c>
      <c r="H464" s="92">
        <f>Tabla1[[#This Row],[Precio U. Costo]]*1.08</f>
        <v>913.34520000000009</v>
      </c>
      <c r="I464" s="92">
        <f>Tabla1[[#This Row],[Precio U. Costo]]*1.1</f>
        <v>930.25900000000013</v>
      </c>
      <c r="J464" s="92">
        <f>Tabla1[[#This Row],[Precio U. Costo]]*1.15</f>
        <v>972.54349999999999</v>
      </c>
      <c r="K464" s="92">
        <f>Tabla1[[#This Row],[Precio U. Costo]]*1.2</f>
        <v>1014.828</v>
      </c>
      <c r="L464" s="92">
        <f>Tabla1[[#This Row],[Precio U. Costo]]*1.25</f>
        <v>1057.1125000000002</v>
      </c>
      <c r="M464" s="92">
        <f>Tabla1[[#This Row],[Precio U. Costo]]*1.3</f>
        <v>1099.3970000000002</v>
      </c>
      <c r="N464" s="92">
        <f>Tabla1[[#This Row],[Precio U. Costo]]*1.35</f>
        <v>1141.6815000000001</v>
      </c>
      <c r="O464" s="92">
        <f>Tabla1[[#This Row],[Precio U. Costo]]*1.4</f>
        <v>1183.9659999999999</v>
      </c>
      <c r="P464" s="92">
        <f>Tabla1[[#This Row],[Precio U. Costo]]*1.45</f>
        <v>1226.2505000000001</v>
      </c>
      <c r="Q464" s="92">
        <f>Tabla1[[#This Row],[Precio U. Costo]]*1.5</f>
        <v>1268.5350000000001</v>
      </c>
      <c r="R464" s="100" t="e">
        <f>VLOOKUP(Tabla1[[#This Row],[Item]],Tabla13[],6,)</f>
        <v>#N/A</v>
      </c>
      <c r="S464" s="140" t="e">
        <f>Tabla1[[#This Row],[Cantidad en Existencia registradas]]-Tabla1[[#This Row],[Cantidad vendida
dd/mm/aaaa]]</f>
        <v>#N/A</v>
      </c>
      <c r="T464" s="148" t="e">
        <f>Tabla1[[#This Row],[Cantidad vendida
dd/mm/aaaa]]+#REF!</f>
        <v>#N/A</v>
      </c>
      <c r="U464" s="148" t="e">
        <f>Tabla1[[#This Row],[Existencia
dd/mm/aaaa2]]+#REF!</f>
        <v>#N/A</v>
      </c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2"/>
      <c r="AT464" s="202"/>
      <c r="AU464" s="202"/>
      <c r="AV464" s="202"/>
      <c r="AW464" s="202"/>
      <c r="AX464" s="202"/>
      <c r="AY464" s="202"/>
      <c r="AZ464" s="202"/>
      <c r="BA464" s="202"/>
      <c r="BB464" s="202"/>
      <c r="BC464" s="202"/>
      <c r="BD464" s="202"/>
      <c r="BE464" s="202"/>
      <c r="BF464" s="202"/>
      <c r="BG464" s="202"/>
      <c r="BH464" s="202"/>
      <c r="BI464" s="202"/>
      <c r="BJ464" s="202"/>
      <c r="BK464" s="202"/>
      <c r="BL464" s="202"/>
      <c r="BM464" s="202"/>
      <c r="BN464" s="202"/>
      <c r="BO464" s="202"/>
      <c r="BP464" s="202"/>
      <c r="BQ464" s="202"/>
      <c r="BR464" s="202"/>
      <c r="BS464" s="202"/>
      <c r="BT464" s="202"/>
      <c r="BU464" s="202"/>
      <c r="BV464" s="202"/>
      <c r="BW464" s="202"/>
      <c r="BX464" s="202"/>
      <c r="BY464" s="202"/>
      <c r="BZ464" s="202"/>
      <c r="CA464" s="202"/>
      <c r="CB464" s="202"/>
      <c r="CC464" s="202"/>
      <c r="CD464" s="202"/>
      <c r="CE464" s="202"/>
      <c r="CF464" s="202"/>
      <c r="CG464" s="202"/>
      <c r="CH464" s="202"/>
      <c r="CI464" s="202"/>
      <c r="CJ464" s="202"/>
      <c r="CK464" s="202"/>
      <c r="CL464" s="202"/>
      <c r="CM464" s="202"/>
      <c r="CN464" s="202"/>
      <c r="CO464" s="202"/>
      <c r="CP464" s="202"/>
      <c r="CQ464" s="202"/>
      <c r="CR464" s="202"/>
      <c r="CS464" s="202"/>
      <c r="CT464" s="202"/>
      <c r="CU464" s="202"/>
      <c r="CV464" s="202"/>
      <c r="CW464" s="202"/>
      <c r="CX464" s="202"/>
      <c r="CY464" s="202"/>
      <c r="CZ464" s="202"/>
      <c r="DA464" s="202"/>
      <c r="DB464" s="202"/>
      <c r="DC464" s="202"/>
      <c r="DD464" s="202"/>
      <c r="DE464" s="202"/>
      <c r="DF464" s="202"/>
      <c r="DG464" s="202"/>
      <c r="DH464" s="202"/>
      <c r="DI464" s="202"/>
      <c r="DJ464" s="202"/>
      <c r="DK464" s="202"/>
      <c r="DL464" s="202"/>
      <c r="DM464" s="202"/>
      <c r="DN464" s="202"/>
      <c r="DO464" s="202"/>
      <c r="DP464" s="202"/>
      <c r="DQ464" s="202"/>
      <c r="DR464" s="202"/>
      <c r="DS464" s="202"/>
      <c r="DT464" s="202"/>
      <c r="DU464" s="202"/>
      <c r="DV464" s="202"/>
      <c r="DW464" s="202"/>
      <c r="DX464" s="202"/>
      <c r="DY464" s="202"/>
      <c r="DZ464" s="202"/>
      <c r="EA464" s="202"/>
      <c r="EB464" s="202"/>
      <c r="EC464" s="202"/>
      <c r="ED464" s="202"/>
      <c r="EE464" s="202"/>
      <c r="EF464" s="202"/>
      <c r="EG464" s="202"/>
      <c r="EH464" s="202"/>
      <c r="EI464" s="202"/>
      <c r="EJ464" s="202"/>
      <c r="EK464" s="202"/>
      <c r="EL464" s="202"/>
      <c r="EM464" s="202"/>
      <c r="EN464" s="202"/>
      <c r="EO464" s="202"/>
      <c r="EP464" s="202"/>
      <c r="EQ464" s="202"/>
      <c r="ER464" s="202"/>
      <c r="ES464" s="202"/>
      <c r="ET464" s="202"/>
      <c r="EU464" s="202"/>
      <c r="EV464" s="202"/>
      <c r="EW464" s="202"/>
      <c r="EX464" s="202"/>
      <c r="EY464" s="202"/>
      <c r="EZ464" s="202"/>
      <c r="FA464" s="202"/>
      <c r="FB464" s="202"/>
      <c r="FC464" s="202"/>
      <c r="FD464" s="202"/>
      <c r="FE464" s="202"/>
      <c r="FF464" s="202"/>
      <c r="FG464" s="202"/>
      <c r="FH464" s="202"/>
      <c r="FI464" s="202"/>
      <c r="FJ464" s="202"/>
      <c r="FK464" s="202"/>
      <c r="FL464" s="202"/>
      <c r="FM464" s="202"/>
      <c r="FN464" s="202"/>
      <c r="FO464" s="202"/>
      <c r="FP464" s="202"/>
      <c r="FQ464" s="202"/>
      <c r="FR464" s="202"/>
      <c r="FS464" s="202"/>
      <c r="FT464" s="202"/>
      <c r="FU464" s="202"/>
      <c r="FV464" s="202"/>
      <c r="FW464" s="202"/>
      <c r="FX464" s="202"/>
      <c r="FY464" s="202"/>
      <c r="FZ464" s="202"/>
      <c r="GA464" s="202"/>
      <c r="GB464" s="202"/>
      <c r="GC464" s="202"/>
      <c r="GD464" s="202"/>
      <c r="GE464" s="202"/>
      <c r="GF464" s="202"/>
      <c r="GG464" s="202"/>
      <c r="GH464" s="202"/>
      <c r="GI464" s="202"/>
      <c r="GJ464" s="202"/>
      <c r="GK464" s="202"/>
      <c r="GL464" s="202"/>
      <c r="GM464" s="202"/>
      <c r="GN464" s="202"/>
      <c r="GO464" s="202"/>
      <c r="GP464" s="202"/>
      <c r="GQ464" s="202"/>
      <c r="GR464" s="202"/>
      <c r="GS464" s="202"/>
      <c r="GT464" s="202"/>
      <c r="GU464" s="202"/>
      <c r="GV464" s="202"/>
      <c r="GW464" s="202"/>
      <c r="GX464" s="202"/>
      <c r="GY464" s="202"/>
      <c r="GZ464" s="202"/>
      <c r="HA464" s="202"/>
      <c r="HB464" s="202"/>
      <c r="HC464" s="202"/>
      <c r="HD464" s="202"/>
      <c r="HE464" s="202"/>
      <c r="HF464" s="202"/>
      <c r="HG464" s="202"/>
      <c r="HH464" s="202"/>
      <c r="HI464" s="202"/>
      <c r="HJ464" s="202"/>
      <c r="HK464" s="202"/>
      <c r="HL464" s="202"/>
      <c r="HM464" s="202"/>
      <c r="HN464" s="202"/>
      <c r="HO464" s="202"/>
      <c r="HP464" s="202"/>
      <c r="HQ464" s="202"/>
      <c r="HR464" s="202"/>
      <c r="HS464" s="202"/>
      <c r="HT464" s="202"/>
      <c r="HU464" s="202"/>
      <c r="HV464" s="202"/>
      <c r="HW464" s="202"/>
      <c r="HX464" s="202"/>
      <c r="HY464" s="202"/>
      <c r="HZ464" s="202"/>
      <c r="IA464" s="202"/>
      <c r="IB464" s="202"/>
      <c r="IC464" s="202"/>
      <c r="ID464" s="202"/>
      <c r="IE464" s="202"/>
      <c r="IF464" s="202"/>
      <c r="IG464" s="202"/>
      <c r="IH464" s="202"/>
      <c r="II464" s="202"/>
      <c r="IJ464" s="202"/>
      <c r="IK464" s="202"/>
      <c r="IL464" s="202"/>
      <c r="IM464" s="202"/>
      <c r="IN464" s="202"/>
      <c r="IO464" s="202"/>
      <c r="IP464" s="202"/>
      <c r="IQ464" s="202"/>
      <c r="IR464" s="202"/>
      <c r="IS464" s="202"/>
      <c r="IT464" s="202"/>
      <c r="IU464" s="202"/>
      <c r="IV464" s="202"/>
      <c r="IW464" s="202"/>
      <c r="IX464" s="202"/>
      <c r="IY464" s="202"/>
      <c r="IZ464" s="202"/>
      <c r="JA464" s="202"/>
      <c r="JB464" s="202"/>
      <c r="JC464" s="202"/>
      <c r="JD464" s="202"/>
      <c r="JE464" s="202"/>
      <c r="JF464" s="202"/>
      <c r="JG464" s="202"/>
      <c r="JH464" s="202"/>
      <c r="JI464" s="202"/>
      <c r="JJ464" s="202"/>
      <c r="JK464" s="202"/>
      <c r="JL464" s="202"/>
      <c r="JM464" s="202"/>
      <c r="JN464" s="202"/>
      <c r="JO464" s="202"/>
      <c r="JP464" s="202"/>
      <c r="JQ464" s="202"/>
      <c r="JR464" s="202"/>
      <c r="JS464" s="202"/>
      <c r="JT464" s="202"/>
      <c r="JU464" s="202"/>
      <c r="JV464" s="202"/>
      <c r="JW464" s="202"/>
      <c r="JX464" s="202"/>
      <c r="JY464" s="202"/>
      <c r="JZ464" s="202"/>
      <c r="KA464" s="202"/>
      <c r="KB464" s="202"/>
      <c r="KC464" s="202"/>
      <c r="KD464" s="202"/>
      <c r="KE464" s="202"/>
      <c r="KF464" s="202"/>
      <c r="KG464" s="202"/>
      <c r="KH464" s="202"/>
      <c r="KI464" s="202"/>
      <c r="KJ464" s="202"/>
      <c r="KK464" s="202"/>
      <c r="KL464" s="202"/>
      <c r="KM464" s="202"/>
      <c r="KN464" s="202"/>
      <c r="KO464" s="202"/>
      <c r="KP464" s="202"/>
      <c r="KQ464" s="202"/>
      <c r="KR464" s="202"/>
      <c r="KS464" s="202"/>
      <c r="KT464" s="202"/>
      <c r="KU464" s="202"/>
      <c r="KV464" s="202"/>
      <c r="KW464" s="202"/>
      <c r="KX464" s="202"/>
      <c r="KY464" s="202"/>
      <c r="KZ464" s="202"/>
      <c r="LA464" s="202"/>
      <c r="LB464" s="202"/>
      <c r="LC464" s="202"/>
      <c r="LD464" s="202"/>
      <c r="LE464" s="202"/>
      <c r="LF464" s="202"/>
      <c r="LG464" s="202"/>
      <c r="LH464" s="202"/>
      <c r="LI464" s="202"/>
      <c r="LJ464" s="202"/>
      <c r="LK464" s="202"/>
      <c r="LL464" s="202"/>
      <c r="LM464" s="202"/>
      <c r="LN464" s="202"/>
      <c r="LO464" s="202"/>
      <c r="LP464" s="202"/>
      <c r="LQ464" s="202"/>
      <c r="LR464" s="202"/>
      <c r="LS464" s="202"/>
      <c r="LT464" s="202"/>
      <c r="LU464" s="202"/>
      <c r="LV464" s="202"/>
      <c r="LW464" s="202"/>
      <c r="LX464" s="202"/>
      <c r="LY464" s="202"/>
      <c r="LZ464" s="202"/>
      <c r="MA464" s="202"/>
      <c r="MB464" s="202"/>
      <c r="MC464" s="202"/>
      <c r="MD464" s="202"/>
      <c r="ME464" s="202"/>
      <c r="MF464" s="202"/>
      <c r="MG464" s="202"/>
      <c r="MH464" s="202"/>
      <c r="MI464" s="202"/>
      <c r="MJ464" s="202"/>
      <c r="MK464" s="202"/>
      <c r="ML464" s="202"/>
      <c r="MM464" s="202"/>
      <c r="MN464" s="202"/>
      <c r="MO464" s="202"/>
      <c r="MP464" s="202"/>
      <c r="MQ464" s="202"/>
      <c r="MR464" s="202"/>
      <c r="MS464" s="202"/>
      <c r="MT464" s="202"/>
      <c r="MU464" s="202"/>
      <c r="MV464" s="202"/>
      <c r="MW464" s="202"/>
      <c r="MX464" s="202"/>
      <c r="MY464" s="202"/>
      <c r="MZ464" s="202"/>
      <c r="NA464" s="202"/>
      <c r="NB464" s="202"/>
      <c r="NC464" s="202"/>
      <c r="ND464" s="202"/>
      <c r="NE464" s="202"/>
      <c r="NF464" s="202"/>
      <c r="NG464" s="202"/>
      <c r="NH464" s="202"/>
      <c r="NI464" s="202"/>
      <c r="NJ464" s="202"/>
      <c r="NK464" s="202"/>
      <c r="NL464" s="202"/>
      <c r="NM464" s="202"/>
      <c r="NN464" s="202"/>
      <c r="NO464" s="202"/>
      <c r="NP464" s="202"/>
      <c r="NQ464" s="202"/>
      <c r="NR464" s="202"/>
      <c r="NS464" s="202"/>
      <c r="NT464" s="202"/>
      <c r="NU464" s="202"/>
      <c r="NV464" s="202"/>
      <c r="NW464" s="202"/>
      <c r="NX464" s="202"/>
      <c r="NY464" s="202"/>
      <c r="NZ464" s="202"/>
      <c r="OA464" s="202"/>
      <c r="OB464" s="202"/>
      <c r="OC464" s="202"/>
      <c r="OD464" s="202"/>
      <c r="OE464" s="202"/>
      <c r="OF464" s="202"/>
      <c r="OG464" s="202"/>
      <c r="OH464" s="202"/>
      <c r="OI464" s="202"/>
      <c r="OJ464" s="202"/>
      <c r="OK464" s="202"/>
      <c r="OL464" s="202"/>
      <c r="OM464" s="202"/>
      <c r="ON464" s="202"/>
      <c r="OO464" s="202"/>
      <c r="OP464" s="202"/>
      <c r="OQ464" s="202"/>
      <c r="OR464" s="202"/>
      <c r="OS464" s="202"/>
      <c r="OT464" s="202"/>
      <c r="OU464" s="202"/>
      <c r="OV464" s="202"/>
      <c r="OW464" s="202"/>
      <c r="OX464" s="202"/>
      <c r="OY464" s="202"/>
      <c r="OZ464" s="202"/>
      <c r="PA464" s="202"/>
      <c r="PB464" s="202"/>
      <c r="PC464" s="202"/>
      <c r="PD464" s="202"/>
      <c r="PE464" s="202"/>
      <c r="PF464" s="202"/>
      <c r="PG464" s="202"/>
      <c r="PH464" s="202"/>
      <c r="PI464" s="202"/>
      <c r="PJ464" s="202"/>
      <c r="PK464" s="202"/>
      <c r="PL464" s="202"/>
      <c r="PM464" s="202"/>
      <c r="PN464" s="202"/>
      <c r="PO464" s="202"/>
      <c r="PP464" s="202"/>
      <c r="PQ464" s="202"/>
      <c r="PR464" s="202"/>
      <c r="PS464" s="202"/>
      <c r="PT464" s="202"/>
      <c r="PU464" s="202"/>
      <c r="PV464" s="202"/>
      <c r="PW464" s="202"/>
      <c r="PX464" s="202"/>
      <c r="PY464" s="202"/>
      <c r="PZ464" s="202"/>
      <c r="QA464" s="202"/>
      <c r="QB464" s="202"/>
      <c r="QC464" s="202"/>
      <c r="QD464" s="202"/>
      <c r="QE464" s="202"/>
      <c r="QF464" s="202"/>
      <c r="QG464" s="202"/>
      <c r="QH464" s="202"/>
      <c r="QI464" s="202"/>
      <c r="QJ464" s="202"/>
      <c r="QK464" s="202"/>
      <c r="QL464" s="202"/>
      <c r="QM464" s="202"/>
      <c r="QN464" s="202"/>
      <c r="QO464" s="202"/>
      <c r="QP464" s="202"/>
      <c r="QQ464" s="202"/>
      <c r="QR464" s="202"/>
      <c r="QS464" s="202"/>
      <c r="QT464" s="202"/>
      <c r="QU464" s="202"/>
      <c r="QV464" s="202"/>
      <c r="QW464" s="202"/>
      <c r="QX464" s="202"/>
      <c r="QY464" s="202"/>
      <c r="QZ464" s="202"/>
      <c r="RA464" s="202"/>
      <c r="RB464" s="202"/>
      <c r="RC464" s="202"/>
      <c r="RD464" s="202"/>
      <c r="RE464" s="202"/>
      <c r="RF464" s="202"/>
      <c r="RG464" s="202"/>
      <c r="RH464" s="202"/>
      <c r="RI464" s="202"/>
      <c r="RJ464" s="202"/>
      <c r="RK464" s="202"/>
      <c r="RL464" s="202"/>
      <c r="RM464" s="202"/>
      <c r="RN464" s="202"/>
      <c r="RO464" s="202"/>
      <c r="RP464" s="202"/>
      <c r="RQ464" s="202"/>
      <c r="RR464" s="202"/>
      <c r="RS464" s="202"/>
      <c r="RT464" s="202"/>
      <c r="RU464" s="202"/>
      <c r="RV464" s="202"/>
      <c r="RW464" s="202"/>
      <c r="RX464" s="202"/>
      <c r="RY464" s="202"/>
      <c r="RZ464" s="202"/>
      <c r="SA464" s="202"/>
      <c r="SB464" s="202"/>
      <c r="SC464" s="202"/>
      <c r="SD464" s="202"/>
      <c r="SE464" s="202"/>
      <c r="SF464" s="202"/>
      <c r="SG464" s="202"/>
      <c r="SH464" s="202"/>
      <c r="SI464" s="202"/>
      <c r="SJ464" s="202"/>
      <c r="SK464" s="202"/>
      <c r="SL464" s="202"/>
      <c r="SM464" s="202"/>
      <c r="SN464" s="202"/>
      <c r="SO464" s="202"/>
      <c r="SP464" s="202"/>
      <c r="SQ464" s="202"/>
      <c r="SR464" s="202"/>
      <c r="SS464" s="202"/>
      <c r="ST464" s="202"/>
      <c r="SU464" s="202"/>
      <c r="SV464" s="202"/>
      <c r="SW464" s="202"/>
      <c r="SX464" s="202"/>
      <c r="SY464" s="202"/>
      <c r="SZ464" s="202"/>
      <c r="TA464" s="202"/>
      <c r="TB464" s="202"/>
      <c r="TC464" s="202"/>
      <c r="TD464" s="202"/>
      <c r="TE464" s="202"/>
      <c r="TF464" s="202"/>
      <c r="TG464" s="202"/>
      <c r="TH464" s="202"/>
      <c r="TI464" s="202"/>
      <c r="TJ464" s="202"/>
      <c r="TK464" s="202"/>
      <c r="TL464" s="202"/>
      <c r="TM464" s="202"/>
      <c r="TN464" s="202"/>
      <c r="TO464" s="202"/>
      <c r="TP464" s="202"/>
      <c r="TQ464" s="202"/>
      <c r="TR464" s="202"/>
      <c r="TS464" s="202"/>
      <c r="TT464" s="202"/>
      <c r="TU464" s="202"/>
      <c r="TV464" s="202"/>
      <c r="TW464" s="202"/>
      <c r="TX464" s="202"/>
      <c r="TY464" s="202"/>
      <c r="TZ464" s="202"/>
      <c r="UA464" s="202"/>
      <c r="UB464" s="202"/>
      <c r="UC464" s="202"/>
      <c r="UD464" s="202"/>
      <c r="UE464" s="202"/>
      <c r="UF464" s="202"/>
      <c r="UG464" s="202"/>
      <c r="UH464" s="202"/>
      <c r="UI464" s="202"/>
      <c r="UJ464" s="202"/>
      <c r="UK464" s="202"/>
      <c r="UL464" s="202"/>
      <c r="UM464" s="202"/>
      <c r="UN464" s="202"/>
      <c r="UO464" s="202"/>
      <c r="UP464" s="202"/>
      <c r="UQ464" s="202"/>
      <c r="UR464" s="202"/>
      <c r="US464" s="202"/>
      <c r="UT464" s="202"/>
      <c r="UU464" s="202"/>
      <c r="UV464" s="202"/>
      <c r="UW464" s="202"/>
      <c r="UX464" s="202"/>
      <c r="UY464" s="202"/>
      <c r="UZ464" s="202"/>
      <c r="VA464" s="202"/>
      <c r="VB464" s="202"/>
      <c r="VC464" s="202"/>
      <c r="VD464" s="202"/>
      <c r="VE464" s="202"/>
      <c r="VF464" s="202"/>
      <c r="VG464" s="202"/>
      <c r="VH464" s="202"/>
      <c r="VI464" s="202"/>
      <c r="VJ464" s="202"/>
      <c r="VK464" s="202"/>
      <c r="VL464" s="202"/>
      <c r="VM464" s="202"/>
      <c r="VN464" s="202"/>
      <c r="VO464" s="202"/>
      <c r="VP464" s="202"/>
      <c r="VQ464" s="202"/>
      <c r="VR464" s="202"/>
      <c r="VS464" s="202"/>
      <c r="VT464" s="202"/>
      <c r="VU464" s="202"/>
      <c r="VV464" s="202"/>
      <c r="VW464" s="202"/>
      <c r="VX464" s="202"/>
      <c r="VY464" s="202"/>
      <c r="VZ464" s="202"/>
      <c r="WA464" s="202"/>
      <c r="WB464" s="202"/>
      <c r="WC464" s="202"/>
      <c r="WD464" s="202"/>
      <c r="WE464" s="202"/>
      <c r="WF464" s="202"/>
      <c r="WG464" s="202"/>
      <c r="WH464" s="202"/>
      <c r="WI464" s="202"/>
      <c r="WJ464" s="202"/>
      <c r="WK464" s="202"/>
      <c r="WL464" s="202"/>
      <c r="WM464" s="202"/>
      <c r="WN464" s="202"/>
      <c r="WO464" s="202"/>
      <c r="WP464" s="202"/>
      <c r="WQ464" s="202"/>
      <c r="WR464" s="202"/>
      <c r="WS464" s="202"/>
      <c r="WT464" s="202"/>
      <c r="WU464" s="202"/>
      <c r="WV464" s="202"/>
      <c r="WW464" s="202"/>
      <c r="WX464" s="202"/>
      <c r="WY464" s="202"/>
      <c r="WZ464" s="202"/>
      <c r="XA464" s="202"/>
      <c r="XB464" s="202"/>
      <c r="XC464" s="202"/>
      <c r="XD464" s="202"/>
      <c r="XE464" s="202"/>
      <c r="XF464" s="202"/>
      <c r="XG464" s="202"/>
      <c r="XH464" s="202"/>
      <c r="XI464" s="202"/>
      <c r="XJ464" s="202"/>
      <c r="XK464" s="202"/>
      <c r="XL464" s="202"/>
      <c r="XM464" s="202"/>
      <c r="XN464" s="202"/>
      <c r="XO464" s="202"/>
      <c r="XP464" s="202"/>
      <c r="XQ464" s="202"/>
      <c r="XR464" s="202"/>
      <c r="XS464" s="202"/>
      <c r="XT464" s="202"/>
      <c r="XU464" s="202"/>
      <c r="XV464" s="202"/>
      <c r="XW464" s="202"/>
      <c r="XX464" s="202"/>
      <c r="XY464" s="202"/>
      <c r="XZ464" s="202"/>
      <c r="YA464" s="202"/>
      <c r="YB464" s="202"/>
      <c r="YC464" s="202"/>
      <c r="YD464" s="202"/>
      <c r="YE464" s="202"/>
      <c r="YF464" s="202"/>
      <c r="YG464" s="202"/>
      <c r="YH464" s="202"/>
      <c r="YI464" s="202"/>
      <c r="YJ464" s="202"/>
      <c r="YK464" s="202"/>
      <c r="YL464" s="202"/>
      <c r="YM464" s="202"/>
      <c r="YN464" s="202"/>
      <c r="YO464" s="202"/>
      <c r="YP464" s="202"/>
      <c r="YQ464" s="202"/>
      <c r="YR464" s="202"/>
      <c r="YS464" s="202"/>
      <c r="YT464" s="202"/>
      <c r="YU464" s="202"/>
      <c r="YV464" s="202"/>
      <c r="YW464" s="202"/>
      <c r="YX464" s="202"/>
      <c r="YY464" s="202"/>
      <c r="YZ464" s="202"/>
      <c r="ZA464" s="202"/>
      <c r="ZB464" s="202"/>
      <c r="ZC464" s="202"/>
      <c r="ZD464" s="202"/>
      <c r="ZE464" s="202"/>
      <c r="ZF464" s="202"/>
      <c r="ZG464" s="202"/>
      <c r="ZH464" s="202"/>
      <c r="ZI464" s="202"/>
      <c r="ZJ464" s="202"/>
      <c r="ZK464" s="202"/>
      <c r="ZL464" s="202"/>
      <c r="ZM464" s="202"/>
      <c r="ZN464" s="202"/>
      <c r="ZO464" s="202"/>
      <c r="ZP464" s="202"/>
      <c r="ZQ464" s="202"/>
      <c r="ZR464" s="202"/>
      <c r="ZS464" s="202"/>
      <c r="ZT464" s="202"/>
      <c r="ZU464" s="202"/>
      <c r="ZV464" s="202"/>
      <c r="ZW464" s="202"/>
      <c r="ZX464" s="202"/>
      <c r="ZY464" s="202"/>
      <c r="ZZ464" s="202"/>
      <c r="AAA464" s="202"/>
      <c r="AAB464" s="202"/>
      <c r="AAC464" s="202"/>
      <c r="AAD464" s="202"/>
      <c r="AAE464" s="202"/>
      <c r="AAF464" s="202"/>
      <c r="AAG464" s="202"/>
      <c r="AAH464" s="202"/>
      <c r="AAI464" s="202"/>
      <c r="AAJ464" s="202"/>
      <c r="AAK464" s="202"/>
      <c r="AAL464" s="202"/>
      <c r="AAM464" s="202"/>
      <c r="AAN464" s="202"/>
      <c r="AAO464" s="202"/>
      <c r="AAP464" s="202"/>
      <c r="AAQ464" s="202"/>
      <c r="AAR464" s="202"/>
      <c r="AAS464" s="202"/>
      <c r="AAT464" s="202"/>
      <c r="AAU464" s="202"/>
      <c r="AAV464" s="202"/>
      <c r="AAW464" s="202"/>
      <c r="AAX464" s="202"/>
      <c r="AAY464" s="202"/>
      <c r="AAZ464" s="202"/>
      <c r="ABA464" s="202"/>
      <c r="ABB464" s="202"/>
      <c r="ABC464" s="202"/>
      <c r="ABD464" s="202"/>
      <c r="ABE464" s="202"/>
      <c r="ABF464" s="202"/>
      <c r="ABG464" s="202"/>
      <c r="ABH464" s="202"/>
      <c r="ABI464" s="202"/>
      <c r="ABJ464" s="202"/>
      <c r="ABK464" s="202"/>
      <c r="ABL464" s="202"/>
      <c r="ABM464" s="202"/>
      <c r="ABN464" s="202"/>
      <c r="ABO464" s="202"/>
      <c r="ABP464" s="202"/>
      <c r="ABQ464" s="202"/>
      <c r="ABR464" s="202"/>
      <c r="ABS464" s="202"/>
      <c r="ABT464" s="202"/>
      <c r="ABU464" s="202"/>
      <c r="ABV464" s="202"/>
      <c r="ABW464" s="202"/>
      <c r="ABX464" s="202"/>
      <c r="ABY464" s="202"/>
      <c r="ABZ464" s="202"/>
      <c r="ACA464" s="202"/>
      <c r="ACB464" s="202"/>
      <c r="ACC464" s="202"/>
      <c r="ACD464" s="202"/>
      <c r="ACE464" s="202"/>
      <c r="ACF464" s="202"/>
      <c r="ACG464" s="202"/>
      <c r="ACH464" s="202"/>
      <c r="ACI464" s="202"/>
      <c r="ACJ464" s="202"/>
      <c r="ACK464" s="202"/>
      <c r="ACL464" s="202"/>
      <c r="ACM464" s="202"/>
      <c r="ACN464" s="202"/>
      <c r="ACO464" s="202"/>
      <c r="ACP464" s="202"/>
      <c r="ACQ464" s="202"/>
      <c r="ACR464" s="202"/>
      <c r="ACS464" s="202"/>
      <c r="ACT464" s="202"/>
      <c r="ACU464" s="202"/>
      <c r="ACV464" s="202"/>
      <c r="ACW464" s="202"/>
      <c r="ACX464" s="202"/>
      <c r="ACY464" s="202"/>
      <c r="ACZ464" s="202"/>
      <c r="ADA464" s="202"/>
      <c r="ADB464" s="202"/>
      <c r="ADC464" s="202"/>
      <c r="ADD464" s="202"/>
      <c r="ADE464" s="202"/>
      <c r="ADF464" s="202"/>
      <c r="ADG464" s="202"/>
      <c r="ADH464" s="202"/>
      <c r="ADI464" s="202"/>
      <c r="ADJ464" s="202"/>
      <c r="ADK464" s="202"/>
      <c r="ADL464" s="202"/>
      <c r="ADM464" s="202"/>
      <c r="ADN464" s="202"/>
      <c r="ADO464" s="202"/>
      <c r="ADP464" s="202"/>
      <c r="ADQ464" s="202"/>
      <c r="ADR464" s="202"/>
      <c r="ADS464" s="202"/>
      <c r="ADT464" s="202"/>
      <c r="ADU464" s="202"/>
      <c r="ADV464" s="202"/>
      <c r="ADW464" s="202"/>
      <c r="ADX464" s="202"/>
      <c r="ADY464" s="202"/>
      <c r="ADZ464" s="202"/>
      <c r="AEA464" s="202"/>
      <c r="AEB464" s="202"/>
      <c r="AEC464" s="202"/>
      <c r="AED464" s="202"/>
      <c r="AEE464" s="202"/>
      <c r="AEF464" s="202"/>
      <c r="AEG464" s="202"/>
      <c r="AEH464" s="202"/>
      <c r="AEI464" s="202"/>
      <c r="AEJ464" s="202"/>
      <c r="AEK464" s="202"/>
      <c r="AEL464" s="202"/>
      <c r="AEM464" s="202"/>
      <c r="AEN464" s="202"/>
      <c r="AEO464" s="202"/>
      <c r="AEP464" s="202"/>
      <c r="AEQ464" s="202"/>
      <c r="AER464" s="202"/>
      <c r="AES464" s="202"/>
      <c r="AET464" s="202"/>
      <c r="AEU464" s="202"/>
      <c r="AEV464" s="202"/>
      <c r="AEW464" s="202"/>
      <c r="AEX464" s="202"/>
      <c r="AEY464" s="202"/>
      <c r="AEZ464" s="202"/>
      <c r="AFA464" s="202"/>
      <c r="AFB464" s="202"/>
      <c r="AFC464" s="202"/>
      <c r="AFD464" s="202"/>
      <c r="AFE464" s="202"/>
      <c r="AFF464" s="202"/>
      <c r="AFG464" s="202"/>
      <c r="AFH464" s="202"/>
      <c r="AFI464" s="202"/>
      <c r="AFJ464" s="202"/>
      <c r="AFK464" s="202"/>
      <c r="AFL464" s="202"/>
      <c r="AFM464" s="202"/>
      <c r="AFN464" s="202"/>
      <c r="AFO464" s="202"/>
      <c r="AFP464" s="202"/>
      <c r="AFQ464" s="202"/>
      <c r="AFR464" s="202"/>
      <c r="AFS464" s="202"/>
      <c r="AFT464" s="202"/>
      <c r="AFU464" s="202"/>
      <c r="AFV464" s="202"/>
      <c r="AFW464" s="202"/>
      <c r="AFX464" s="202"/>
      <c r="AFY464" s="202"/>
      <c r="AFZ464" s="202"/>
      <c r="AGA464" s="202"/>
      <c r="AGB464" s="202"/>
      <c r="AGC464" s="202"/>
      <c r="AGD464" s="202"/>
      <c r="AGE464" s="202"/>
      <c r="AGF464" s="202"/>
      <c r="AGG464" s="202"/>
      <c r="AGH464" s="202"/>
      <c r="AGI464" s="202"/>
      <c r="AGJ464" s="202"/>
      <c r="AGK464" s="202"/>
      <c r="AGL464" s="202"/>
      <c r="AGM464" s="202"/>
      <c r="AGN464" s="202"/>
      <c r="AGO464" s="202"/>
      <c r="AGP464" s="202"/>
      <c r="AGQ464" s="202"/>
      <c r="AGR464" s="202"/>
      <c r="AGS464" s="202"/>
      <c r="AGT464" s="202"/>
      <c r="AGU464" s="202"/>
      <c r="AGV464" s="202"/>
      <c r="AGW464" s="202"/>
      <c r="AGX464" s="202"/>
      <c r="AGY464" s="202"/>
      <c r="AGZ464" s="202"/>
      <c r="AHA464" s="202"/>
      <c r="AHB464" s="202"/>
      <c r="AHC464" s="202"/>
      <c r="AHD464" s="202"/>
      <c r="AHE464" s="202"/>
      <c r="AHF464" s="202"/>
      <c r="AHG464" s="202"/>
      <c r="AHH464" s="202"/>
      <c r="AHI464" s="202"/>
      <c r="AHJ464" s="202"/>
      <c r="AHK464" s="202"/>
      <c r="AHL464" s="202"/>
      <c r="AHM464" s="202"/>
      <c r="AHN464" s="202"/>
      <c r="AHO464" s="202"/>
      <c r="AHP464" s="202"/>
      <c r="AHQ464" s="202"/>
      <c r="AHR464" s="202"/>
      <c r="AHS464" s="202"/>
      <c r="AHT464" s="202"/>
      <c r="AHU464" s="202"/>
      <c r="AHV464" s="202"/>
      <c r="AHW464" s="202"/>
      <c r="AHX464" s="202"/>
      <c r="AHY464" s="202"/>
      <c r="AHZ464" s="202"/>
      <c r="AIA464" s="202"/>
      <c r="AIB464" s="202"/>
      <c r="AIC464" s="202"/>
      <c r="AID464" s="202"/>
      <c r="AIE464" s="202"/>
      <c r="AIF464" s="202"/>
      <c r="AIG464" s="202"/>
      <c r="AIH464" s="202"/>
      <c r="AII464" s="202"/>
      <c r="AIJ464" s="202"/>
      <c r="AIK464" s="202"/>
      <c r="AIL464" s="202"/>
      <c r="AIM464" s="202"/>
      <c r="AIN464" s="202"/>
      <c r="AIO464" s="202"/>
      <c r="AIP464" s="202"/>
      <c r="AIQ464" s="202"/>
      <c r="AIR464" s="202"/>
      <c r="AIS464" s="202"/>
      <c r="AIT464" s="202"/>
      <c r="AIU464" s="202"/>
      <c r="AIV464" s="202"/>
      <c r="AIW464" s="202"/>
      <c r="AIX464" s="202"/>
      <c r="AIY464" s="202"/>
      <c r="AIZ464" s="202"/>
      <c r="AJA464" s="202"/>
      <c r="AJB464" s="202"/>
      <c r="AJC464" s="202"/>
      <c r="AJD464" s="202"/>
      <c r="AJE464" s="202"/>
      <c r="AJF464" s="202"/>
      <c r="AJG464" s="202"/>
      <c r="AJH464" s="202"/>
      <c r="AJI464" s="202"/>
      <c r="AJJ464" s="202"/>
      <c r="AJK464" s="202"/>
      <c r="AJL464" s="202"/>
      <c r="AJM464" s="202"/>
      <c r="AJN464" s="202"/>
      <c r="AJO464" s="202"/>
      <c r="AJP464" s="202"/>
      <c r="AJQ464" s="202"/>
      <c r="AJR464" s="202"/>
      <c r="AJS464" s="202"/>
      <c r="AJT464" s="202"/>
      <c r="AJU464" s="202"/>
      <c r="AJV464" s="202"/>
      <c r="AJW464" s="202"/>
      <c r="AJX464" s="202"/>
      <c r="AJY464" s="202"/>
      <c r="AJZ464" s="202"/>
      <c r="AKA464" s="202"/>
      <c r="AKB464" s="202"/>
      <c r="AKC464" s="202"/>
      <c r="AKD464" s="202"/>
      <c r="AKE464" s="202"/>
      <c r="AKF464" s="202"/>
      <c r="AKG464" s="202"/>
      <c r="AKH464" s="202"/>
      <c r="AKI464" s="202"/>
      <c r="AKJ464" s="202"/>
      <c r="AKK464" s="202"/>
      <c r="AKL464" s="202"/>
      <c r="AKM464" s="202"/>
      <c r="AKN464" s="202"/>
      <c r="AKO464" s="202"/>
      <c r="AKP464" s="202"/>
      <c r="AKQ464" s="202"/>
      <c r="AKR464" s="202"/>
      <c r="AKS464" s="202"/>
      <c r="AKT464" s="202"/>
      <c r="AKU464" s="202"/>
      <c r="AKV464" s="202"/>
      <c r="AKW464" s="202"/>
      <c r="AKX464" s="202"/>
      <c r="AKY464" s="202"/>
      <c r="AKZ464" s="202"/>
      <c r="ALA464" s="202"/>
      <c r="ALB464" s="202"/>
      <c r="ALC464" s="202"/>
      <c r="ALD464" s="202"/>
      <c r="ALE464" s="202"/>
      <c r="ALF464" s="202"/>
      <c r="ALG464" s="202"/>
      <c r="ALH464" s="202"/>
      <c r="ALI464" s="202"/>
      <c r="ALJ464" s="202"/>
      <c r="ALK464" s="202"/>
      <c r="ALL464" s="202"/>
      <c r="ALM464" s="202"/>
      <c r="ALN464" s="202"/>
      <c r="ALO464" s="202"/>
      <c r="ALP464" s="202"/>
      <c r="ALQ464" s="202"/>
      <c r="ALR464" s="202"/>
      <c r="ALS464" s="202"/>
      <c r="ALT464" s="202"/>
      <c r="ALU464" s="202"/>
      <c r="ALV464" s="202"/>
      <c r="ALW464" s="202"/>
      <c r="ALX464" s="202"/>
      <c r="ALY464" s="202"/>
      <c r="ALZ464" s="202"/>
      <c r="AMA464" s="202"/>
      <c r="AMB464" s="202"/>
      <c r="AMC464" s="202"/>
      <c r="AMD464" s="202"/>
      <c r="AME464" s="202"/>
      <c r="AMF464" s="202"/>
      <c r="AMG464" s="202"/>
      <c r="AMH464" s="202"/>
      <c r="AMI464" s="202"/>
      <c r="AMJ464" s="202"/>
      <c r="AMK464" s="202"/>
      <c r="AML464" s="202"/>
      <c r="AMM464" s="202"/>
      <c r="AMN464" s="202"/>
      <c r="AMO464" s="202"/>
      <c r="AMP464" s="202"/>
      <c r="AMQ464" s="202"/>
      <c r="AMR464" s="202"/>
      <c r="AMS464" s="202"/>
      <c r="AMT464" s="202"/>
      <c r="AMU464" s="202"/>
      <c r="AMV464" s="202"/>
      <c r="AMW464" s="202"/>
      <c r="AMX464" s="202"/>
      <c r="AMY464" s="202"/>
      <c r="AMZ464" s="202"/>
      <c r="ANA464" s="202"/>
      <c r="ANB464" s="202"/>
      <c r="ANC464" s="202"/>
      <c r="AND464" s="202"/>
      <c r="ANE464" s="202"/>
      <c r="ANF464" s="202"/>
      <c r="ANG464" s="202"/>
      <c r="ANH464" s="202"/>
      <c r="ANI464" s="202"/>
      <c r="ANJ464" s="202"/>
      <c r="ANK464" s="202"/>
      <c r="ANL464" s="202"/>
      <c r="ANM464" s="202"/>
      <c r="ANN464" s="202"/>
      <c r="ANO464" s="202"/>
      <c r="ANP464" s="202"/>
      <c r="ANQ464" s="202"/>
      <c r="ANR464" s="202"/>
      <c r="ANS464" s="202"/>
      <c r="ANT464" s="202"/>
      <c r="ANU464" s="202"/>
      <c r="ANV464" s="202"/>
      <c r="ANW464" s="202"/>
      <c r="ANX464" s="202"/>
      <c r="ANY464" s="202"/>
      <c r="ANZ464" s="202"/>
      <c r="AOA464" s="202"/>
      <c r="AOB464" s="202"/>
      <c r="AOC464" s="202"/>
      <c r="AOD464" s="202"/>
      <c r="AOE464" s="202"/>
      <c r="AOF464" s="202"/>
      <c r="AOG464" s="202"/>
      <c r="AOH464" s="202"/>
      <c r="AOI464" s="202"/>
      <c r="AOJ464" s="202"/>
      <c r="AOK464" s="202"/>
      <c r="AOL464" s="202"/>
      <c r="AOM464" s="202"/>
      <c r="AON464" s="202"/>
      <c r="AOO464" s="202"/>
      <c r="AOP464" s="202"/>
      <c r="AOQ464" s="202"/>
      <c r="AOR464" s="202"/>
      <c r="AOS464" s="202"/>
      <c r="AOT464" s="202"/>
      <c r="AOU464" s="202"/>
      <c r="AOV464" s="202"/>
      <c r="AOW464" s="202"/>
      <c r="AOX464" s="202"/>
      <c r="AOY464" s="202"/>
      <c r="AOZ464" s="202"/>
      <c r="APA464" s="202"/>
      <c r="APB464" s="202"/>
      <c r="APC464" s="202"/>
      <c r="APD464" s="202"/>
      <c r="APE464" s="202"/>
      <c r="APF464" s="202"/>
      <c r="APG464" s="202"/>
      <c r="APH464" s="202"/>
      <c r="API464" s="202"/>
      <c r="APJ464" s="202"/>
      <c r="APK464" s="202"/>
      <c r="APL464" s="202"/>
      <c r="APM464" s="202"/>
      <c r="APN464" s="202"/>
      <c r="APO464" s="202"/>
      <c r="APP464" s="202"/>
      <c r="APQ464" s="202"/>
      <c r="APR464" s="202"/>
      <c r="APS464" s="202"/>
      <c r="APT464" s="202"/>
      <c r="APU464" s="202"/>
      <c r="APV464" s="202"/>
      <c r="APW464" s="202"/>
      <c r="APX464" s="202"/>
      <c r="APY464" s="202"/>
      <c r="APZ464" s="202"/>
      <c r="AQA464" s="202"/>
      <c r="AQB464" s="202"/>
      <c r="AQC464" s="202"/>
      <c r="AQD464" s="202"/>
      <c r="AQE464" s="202"/>
      <c r="AQF464" s="202"/>
      <c r="AQG464" s="202"/>
      <c r="AQH464" s="202"/>
      <c r="AQI464" s="202"/>
      <c r="AQJ464" s="202"/>
      <c r="AQK464" s="202"/>
      <c r="AQL464" s="202"/>
      <c r="AQM464" s="202"/>
      <c r="AQN464" s="202"/>
      <c r="AQO464" s="202"/>
      <c r="AQP464" s="202"/>
      <c r="AQQ464" s="202"/>
      <c r="AQR464" s="202"/>
      <c r="AQS464" s="202"/>
      <c r="AQT464" s="202"/>
      <c r="AQU464" s="202"/>
      <c r="AQV464" s="202"/>
      <c r="AQW464" s="202"/>
      <c r="AQX464" s="202"/>
      <c r="AQY464" s="202"/>
      <c r="AQZ464" s="202"/>
      <c r="ARA464" s="202"/>
      <c r="ARB464" s="202"/>
      <c r="ARC464" s="202"/>
      <c r="ARD464" s="202"/>
      <c r="ARE464" s="202"/>
      <c r="ARF464" s="202"/>
      <c r="ARG464" s="202"/>
      <c r="ARH464" s="202"/>
      <c r="ARI464" s="202"/>
      <c r="ARJ464" s="202"/>
      <c r="ARK464" s="202"/>
      <c r="ARL464" s="202"/>
      <c r="ARM464" s="202"/>
      <c r="ARN464" s="202"/>
      <c r="ARO464" s="202"/>
      <c r="ARP464" s="202"/>
      <c r="ARQ464" s="202"/>
      <c r="ARR464" s="202"/>
      <c r="ARS464" s="202"/>
      <c r="ART464" s="202"/>
      <c r="ARU464" s="202"/>
      <c r="ARV464" s="202"/>
      <c r="ARW464" s="202"/>
      <c r="ARX464" s="202"/>
      <c r="ARY464" s="202"/>
      <c r="ARZ464" s="202"/>
      <c r="ASA464" s="202"/>
      <c r="ASB464" s="202"/>
      <c r="ASC464" s="202"/>
      <c r="ASD464" s="202"/>
      <c r="ASE464" s="202"/>
      <c r="ASF464" s="202"/>
      <c r="ASG464" s="202"/>
      <c r="ASH464" s="202"/>
      <c r="ASI464" s="202"/>
      <c r="ASJ464" s="202"/>
      <c r="ASK464" s="202"/>
      <c r="ASL464" s="202"/>
      <c r="ASM464" s="202"/>
      <c r="ASN464" s="202"/>
      <c r="ASO464" s="202"/>
      <c r="ASP464" s="202"/>
      <c r="ASQ464" s="202"/>
      <c r="ASR464" s="202"/>
      <c r="ASS464" s="202"/>
      <c r="AST464" s="202"/>
      <c r="ASU464" s="202"/>
      <c r="ASV464" s="202"/>
      <c r="ASW464" s="202"/>
      <c r="ASX464" s="202"/>
      <c r="ASY464" s="202"/>
      <c r="ASZ464" s="202"/>
      <c r="ATA464" s="202"/>
      <c r="ATB464" s="202"/>
      <c r="ATC464" s="202"/>
      <c r="ATD464" s="202"/>
      <c r="ATE464" s="202"/>
      <c r="ATF464" s="202"/>
      <c r="ATG464" s="202"/>
      <c r="ATH464" s="202"/>
      <c r="ATI464" s="202"/>
      <c r="ATJ464" s="202"/>
      <c r="ATK464" s="202"/>
      <c r="ATL464" s="202"/>
      <c r="ATM464" s="202"/>
      <c r="ATN464" s="202"/>
      <c r="ATO464" s="202"/>
      <c r="ATP464" s="202"/>
      <c r="ATQ464" s="202"/>
      <c r="ATR464" s="202"/>
      <c r="ATS464" s="202"/>
      <c r="ATT464" s="202"/>
      <c r="ATU464" s="202"/>
      <c r="ATV464" s="202"/>
      <c r="ATW464" s="202"/>
      <c r="ATX464" s="202"/>
      <c r="ATY464" s="202"/>
      <c r="ATZ464" s="202"/>
      <c r="AUA464" s="202"/>
      <c r="AUB464" s="202"/>
      <c r="AUC464" s="202"/>
      <c r="AUD464" s="202"/>
      <c r="AUE464" s="202"/>
      <c r="AUF464" s="202"/>
      <c r="AUG464" s="202"/>
      <c r="AUH464" s="202"/>
      <c r="AUI464" s="202"/>
      <c r="AUJ464" s="202"/>
      <c r="AUK464" s="202"/>
      <c r="AUL464" s="202"/>
      <c r="AUM464" s="202"/>
      <c r="AUN464" s="202"/>
      <c r="AUO464" s="202"/>
      <c r="AUP464" s="202"/>
      <c r="AUQ464" s="202"/>
      <c r="AUR464" s="202"/>
      <c r="AUS464" s="202"/>
      <c r="AUT464" s="202"/>
      <c r="AUU464" s="202"/>
      <c r="AUV464" s="202"/>
      <c r="AUW464" s="202"/>
      <c r="AUX464" s="202"/>
      <c r="AUY464" s="202"/>
      <c r="AUZ464" s="202"/>
      <c r="AVA464" s="202"/>
      <c r="AVB464" s="202"/>
      <c r="AVC464" s="202"/>
      <c r="AVD464" s="202"/>
      <c r="AVE464" s="202"/>
      <c r="AVF464" s="202"/>
      <c r="AVG464" s="202"/>
      <c r="AVH464" s="202"/>
      <c r="AVI464" s="202"/>
      <c r="AVJ464" s="202"/>
      <c r="AVK464" s="202"/>
      <c r="AVL464" s="202"/>
      <c r="AVM464" s="202"/>
      <c r="AVN464" s="202"/>
      <c r="AVO464" s="202"/>
      <c r="AVP464" s="202"/>
      <c r="AVQ464" s="202"/>
      <c r="AVR464" s="202"/>
      <c r="AVS464" s="202"/>
      <c r="AVT464" s="202"/>
      <c r="AVU464" s="202"/>
      <c r="AVV464" s="202"/>
      <c r="AVW464" s="202"/>
      <c r="AVX464" s="202"/>
      <c r="AVY464" s="202"/>
      <c r="AVZ464" s="202"/>
      <c r="AWA464" s="202"/>
      <c r="AWB464" s="202"/>
      <c r="AWC464" s="202"/>
      <c r="AWD464" s="202"/>
      <c r="AWE464" s="202"/>
      <c r="AWF464" s="202"/>
      <c r="AWG464" s="202"/>
      <c r="AWH464" s="202"/>
      <c r="AWI464" s="202"/>
      <c r="AWJ464" s="202"/>
      <c r="AWK464" s="202"/>
      <c r="AWL464" s="202"/>
      <c r="AWM464" s="202"/>
      <c r="AWN464" s="202"/>
      <c r="AWO464" s="202"/>
      <c r="AWP464" s="202"/>
      <c r="AWQ464" s="202"/>
      <c r="AWR464" s="202"/>
      <c r="AWS464" s="202"/>
      <c r="AWT464" s="202"/>
      <c r="AWU464" s="202"/>
      <c r="AWV464" s="202"/>
      <c r="AWW464" s="202"/>
      <c r="AWX464" s="202"/>
      <c r="AWY464" s="202"/>
      <c r="AWZ464" s="202"/>
      <c r="AXA464" s="202"/>
      <c r="AXB464" s="202"/>
      <c r="AXC464" s="202"/>
      <c r="AXD464" s="202"/>
      <c r="AXE464" s="202"/>
      <c r="AXF464" s="202"/>
      <c r="AXG464" s="202"/>
      <c r="AXH464" s="202"/>
      <c r="AXI464" s="202"/>
      <c r="AXJ464" s="202"/>
      <c r="AXK464" s="202"/>
      <c r="AXL464" s="202"/>
      <c r="AXM464" s="202"/>
      <c r="AXN464" s="202"/>
      <c r="AXO464" s="202"/>
      <c r="AXP464" s="202"/>
      <c r="AXQ464" s="202"/>
      <c r="AXR464" s="202"/>
      <c r="AXS464" s="202"/>
      <c r="AXT464" s="202"/>
      <c r="AXU464" s="202"/>
      <c r="AXV464" s="202"/>
      <c r="AXW464" s="202"/>
      <c r="AXX464" s="202"/>
      <c r="AXY464" s="202"/>
      <c r="AXZ464" s="202"/>
      <c r="AYA464" s="202"/>
      <c r="AYB464" s="202"/>
      <c r="AYC464" s="202"/>
      <c r="AYD464" s="202"/>
      <c r="AYE464" s="202"/>
      <c r="AYF464" s="202"/>
      <c r="AYG464" s="202"/>
      <c r="AYH464" s="202"/>
      <c r="AYI464" s="202"/>
      <c r="AYJ464" s="202"/>
      <c r="AYK464" s="202"/>
      <c r="AYL464" s="202"/>
      <c r="AYM464" s="202"/>
      <c r="AYN464" s="202"/>
      <c r="AYO464" s="202"/>
      <c r="AYP464" s="202"/>
      <c r="AYQ464" s="202"/>
      <c r="AYR464" s="202"/>
      <c r="AYS464" s="202"/>
      <c r="AYT464" s="202"/>
      <c r="AYU464" s="202"/>
      <c r="AYV464" s="202"/>
      <c r="AYW464" s="202"/>
      <c r="AYX464" s="202"/>
      <c r="AYY464" s="202"/>
      <c r="AYZ464" s="202"/>
      <c r="AZA464" s="202"/>
      <c r="AZB464" s="202"/>
      <c r="AZC464" s="202"/>
      <c r="AZD464" s="202"/>
      <c r="AZE464" s="202"/>
      <c r="AZF464" s="202"/>
      <c r="AZG464" s="202"/>
      <c r="AZH464" s="202"/>
      <c r="AZI464" s="202"/>
      <c r="AZJ464" s="202"/>
      <c r="AZK464" s="202"/>
      <c r="AZL464" s="202"/>
      <c r="AZM464" s="202"/>
      <c r="AZN464" s="202"/>
      <c r="AZO464" s="202"/>
      <c r="AZP464" s="202"/>
      <c r="AZQ464" s="202"/>
      <c r="AZR464" s="202"/>
      <c r="AZS464" s="202"/>
      <c r="AZT464" s="202"/>
      <c r="AZU464" s="202"/>
      <c r="AZV464" s="202"/>
      <c r="AZW464" s="202"/>
      <c r="AZX464" s="202"/>
      <c r="AZY464" s="202"/>
      <c r="AZZ464" s="202"/>
      <c r="BAA464" s="202"/>
      <c r="BAB464" s="202"/>
      <c r="BAC464" s="202"/>
      <c r="BAD464" s="202"/>
      <c r="BAE464" s="202"/>
      <c r="BAF464" s="202"/>
      <c r="BAG464" s="202"/>
      <c r="BAH464" s="202"/>
      <c r="BAI464" s="202"/>
      <c r="BAJ464" s="202"/>
      <c r="BAK464" s="202"/>
      <c r="BAL464" s="202"/>
      <c r="BAM464" s="202"/>
      <c r="BAN464" s="202"/>
      <c r="BAO464" s="202"/>
      <c r="BAP464" s="202"/>
      <c r="BAQ464" s="202"/>
      <c r="BAR464" s="202"/>
      <c r="BAS464" s="202"/>
      <c r="BAT464" s="202"/>
      <c r="BAU464" s="202"/>
      <c r="BAV464" s="202"/>
      <c r="BAW464" s="202"/>
      <c r="BAX464" s="202"/>
      <c r="BAY464" s="202"/>
      <c r="BAZ464" s="202"/>
      <c r="BBA464" s="202"/>
      <c r="BBB464" s="202"/>
      <c r="BBC464" s="202"/>
      <c r="BBD464" s="202"/>
      <c r="BBE464" s="202"/>
      <c r="BBF464" s="202"/>
      <c r="BBG464" s="202"/>
      <c r="BBH464" s="202"/>
      <c r="BBI464" s="202"/>
      <c r="BBJ464" s="202"/>
      <c r="BBK464" s="202"/>
      <c r="BBL464" s="202"/>
      <c r="BBM464" s="202"/>
      <c r="BBN464" s="202"/>
      <c r="BBO464" s="202"/>
      <c r="BBP464" s="202"/>
      <c r="BBQ464" s="202"/>
      <c r="BBR464" s="202"/>
      <c r="BBS464" s="202"/>
      <c r="BBT464" s="202"/>
      <c r="BBU464" s="202"/>
      <c r="BBV464" s="202"/>
      <c r="BBW464" s="202"/>
      <c r="BBX464" s="202"/>
      <c r="BBY464" s="202"/>
      <c r="BBZ464" s="202"/>
      <c r="BCA464" s="202"/>
      <c r="BCB464" s="202"/>
      <c r="BCC464" s="202"/>
      <c r="BCD464" s="202"/>
      <c r="BCE464" s="202"/>
      <c r="BCF464" s="202"/>
      <c r="BCG464" s="202"/>
      <c r="BCH464" s="202"/>
      <c r="BCI464" s="202"/>
      <c r="BCJ464" s="202"/>
      <c r="BCK464" s="202"/>
      <c r="BCL464" s="202"/>
      <c r="BCM464" s="202"/>
      <c r="BCN464" s="202"/>
      <c r="BCO464" s="202"/>
      <c r="BCP464" s="202"/>
      <c r="BCQ464" s="202"/>
      <c r="BCR464" s="202"/>
      <c r="BCS464" s="202"/>
      <c r="BCT464" s="202"/>
      <c r="BCU464" s="202"/>
      <c r="BCV464" s="202"/>
      <c r="BCW464" s="202"/>
      <c r="BCX464" s="202"/>
      <c r="BCY464" s="202"/>
      <c r="BCZ464" s="202"/>
      <c r="BDA464" s="202"/>
      <c r="BDB464" s="202"/>
      <c r="BDC464" s="202"/>
      <c r="BDD464" s="202"/>
      <c r="BDE464" s="202"/>
      <c r="BDF464" s="202"/>
      <c r="BDG464" s="202"/>
      <c r="BDH464" s="202"/>
      <c r="BDI464" s="202"/>
      <c r="BDJ464" s="202"/>
      <c r="BDK464" s="202"/>
      <c r="BDL464" s="202"/>
      <c r="BDM464" s="202"/>
      <c r="BDN464" s="202"/>
      <c r="BDO464" s="202"/>
      <c r="BDP464" s="202"/>
      <c r="BDQ464" s="202"/>
      <c r="BDR464" s="202"/>
      <c r="BDS464" s="202"/>
      <c r="BDT464" s="202"/>
      <c r="BDU464" s="202"/>
      <c r="BDV464" s="202"/>
      <c r="BDW464" s="202"/>
      <c r="BDX464" s="202"/>
      <c r="BDY464" s="202"/>
      <c r="BDZ464" s="202"/>
      <c r="BEA464" s="202"/>
      <c r="BEB464" s="202"/>
      <c r="BEC464" s="202"/>
      <c r="BED464" s="202"/>
      <c r="BEE464" s="202"/>
      <c r="BEF464" s="202"/>
      <c r="BEG464" s="202"/>
      <c r="BEH464" s="202"/>
      <c r="BEI464" s="202"/>
      <c r="BEJ464" s="202"/>
      <c r="BEK464" s="202"/>
    </row>
    <row r="465" spans="1:21" hidden="1" x14ac:dyDescent="0.25">
      <c r="A465" s="143"/>
      <c r="B465" s="93" t="s">
        <v>315</v>
      </c>
      <c r="C465" s="91" t="s">
        <v>1014</v>
      </c>
      <c r="D465" s="93" t="s">
        <v>32</v>
      </c>
      <c r="E465" s="213">
        <v>0</v>
      </c>
      <c r="F465" s="161">
        <v>1498.05</v>
      </c>
      <c r="G465" s="217">
        <f>Tabla1[[#This Row],[Precio U. Costo]]*1.05</f>
        <v>1572.9525000000001</v>
      </c>
      <c r="H465" s="217">
        <f>Tabla1[[#This Row],[Precio U. Costo]]*1.08</f>
        <v>1617.894</v>
      </c>
      <c r="I465" s="217">
        <f>Tabla1[[#This Row],[Precio U. Costo]]*1.1</f>
        <v>1647.855</v>
      </c>
      <c r="J465" s="217">
        <f>Tabla1[[#This Row],[Precio U. Costo]]*1.15</f>
        <v>1722.7574999999997</v>
      </c>
      <c r="K465" s="217">
        <f>Tabla1[[#This Row],[Precio U. Costo]]*1.2</f>
        <v>1797.6599999999999</v>
      </c>
      <c r="L465" s="217">
        <f>Tabla1[[#This Row],[Precio U. Costo]]*1.25</f>
        <v>1872.5625</v>
      </c>
      <c r="M465" s="92">
        <f>Tabla1[[#This Row],[Precio U. Costo]]*1.3</f>
        <v>1947.4649999999999</v>
      </c>
      <c r="N465" s="92">
        <f>Tabla1[[#This Row],[Precio U. Costo]]*1.35</f>
        <v>2022.3675000000001</v>
      </c>
      <c r="O465" s="92">
        <f>Tabla1[[#This Row],[Precio U. Costo]]*1.4</f>
        <v>2097.27</v>
      </c>
      <c r="P465" s="217">
        <f>Tabla1[[#This Row],[Precio U. Costo]]*1.45</f>
        <v>2172.1724999999997</v>
      </c>
      <c r="Q465" s="217">
        <f>Tabla1[[#This Row],[Precio U. Costo]]*1.5</f>
        <v>2247.0749999999998</v>
      </c>
      <c r="R465" s="100" t="e">
        <f>VLOOKUP(Tabla1[[#This Row],[Item]],Tabla13[],6,)</f>
        <v>#N/A</v>
      </c>
      <c r="S465" s="140" t="e">
        <f>Tabla1[[#This Row],[Cantidad en Existencia registradas]]-Tabla1[[#This Row],[Cantidad vendida
dd/mm/aaaa]]</f>
        <v>#N/A</v>
      </c>
      <c r="T465" s="148" t="e">
        <f>Tabla1[[#This Row],[Cantidad vendida
dd/mm/aaaa]]+#REF!</f>
        <v>#N/A</v>
      </c>
      <c r="U465" s="148" t="e">
        <f>Tabla1[[#This Row],[Existencia
dd/mm/aaaa2]]+#REF!</f>
        <v>#N/A</v>
      </c>
    </row>
    <row r="466" spans="1:21" s="144" customFormat="1" hidden="1" x14ac:dyDescent="0.25">
      <c r="A466" s="99" t="s">
        <v>398</v>
      </c>
      <c r="B466" s="94" t="s">
        <v>315</v>
      </c>
      <c r="C466" s="91" t="s">
        <v>1005</v>
      </c>
      <c r="D466" s="91" t="s">
        <v>32</v>
      </c>
      <c r="E466" s="212">
        <v>0</v>
      </c>
      <c r="F466" s="132">
        <v>2356.38</v>
      </c>
      <c r="G466" s="92">
        <f>Tabla1[[#This Row],[Precio U. Costo]]*1.05</f>
        <v>2474.1990000000001</v>
      </c>
      <c r="H466" s="92">
        <f>Tabla1[[#This Row],[Precio U. Costo]]*1.08</f>
        <v>2544.8904000000002</v>
      </c>
      <c r="I466" s="92">
        <f>Tabla1[[#This Row],[Precio U. Costo]]*1.1</f>
        <v>2592.0180000000005</v>
      </c>
      <c r="J466" s="92">
        <f>Tabla1[[#This Row],[Precio U. Costo]]*1.15</f>
        <v>2709.837</v>
      </c>
      <c r="K466" s="92">
        <f>Tabla1[[#This Row],[Precio U. Costo]]*1.2</f>
        <v>2827.6559999999999</v>
      </c>
      <c r="L466" s="92">
        <f>Tabla1[[#This Row],[Precio U. Costo]]*1.25</f>
        <v>2945.4750000000004</v>
      </c>
      <c r="M466" s="92">
        <f>Tabla1[[#This Row],[Precio U. Costo]]*1.3</f>
        <v>3063.2940000000003</v>
      </c>
      <c r="N466" s="92">
        <f>Tabla1[[#This Row],[Precio U. Costo]]*1.35</f>
        <v>3181.1130000000003</v>
      </c>
      <c r="O466" s="92">
        <f>Tabla1[[#This Row],[Precio U. Costo]]*1.4</f>
        <v>3298.9319999999998</v>
      </c>
      <c r="P466" s="92">
        <f>Tabla1[[#This Row],[Precio U. Costo]]*1.45</f>
        <v>3416.7510000000002</v>
      </c>
      <c r="Q466" s="92">
        <f>Tabla1[[#This Row],[Precio U. Costo]]*1.5</f>
        <v>3534.57</v>
      </c>
      <c r="R466" s="100" t="e">
        <f>VLOOKUP(Tabla1[[#This Row],[Item]],Tabla13[],6,)</f>
        <v>#N/A</v>
      </c>
      <c r="S466" s="93" t="e">
        <f>Tabla1[[#This Row],[Cantidad en Existencia registradas]]-Tabla1[[#This Row],[Cantidad vendida
dd/mm/aaaa]]</f>
        <v>#N/A</v>
      </c>
      <c r="T466" s="93" t="e">
        <f>Tabla1[[#This Row],[Cantidad vendida
dd/mm/aaaa]]+#REF!</f>
        <v>#N/A</v>
      </c>
      <c r="U466" s="93" t="e">
        <f>Tabla1[[#This Row],[Existencia
dd/mm/aaaa2]]+#REF!</f>
        <v>#N/A</v>
      </c>
    </row>
    <row r="467" spans="1:21" s="142" customFormat="1" hidden="1" x14ac:dyDescent="0.25">
      <c r="A467" s="143"/>
      <c r="B467" s="93" t="s">
        <v>315</v>
      </c>
      <c r="C467" s="91" t="s">
        <v>995</v>
      </c>
      <c r="D467" s="91" t="s">
        <v>32</v>
      </c>
      <c r="E467" s="213">
        <v>0</v>
      </c>
      <c r="F467" s="161">
        <v>343.02</v>
      </c>
      <c r="G467" s="92">
        <f>Tabla1[[#This Row],[Precio U. Costo]]*1.05</f>
        <v>360.17099999999999</v>
      </c>
      <c r="H467" s="92">
        <f>Tabla1[[#This Row],[Precio U. Costo]]*1.08</f>
        <v>370.46160000000003</v>
      </c>
      <c r="I467" s="92">
        <f>Tabla1[[#This Row],[Precio U. Costo]]*1.1</f>
        <v>377.322</v>
      </c>
      <c r="J467" s="92">
        <f>Tabla1[[#This Row],[Precio U. Costo]]*1.15</f>
        <v>394.47299999999996</v>
      </c>
      <c r="K467" s="92">
        <f>Tabla1[[#This Row],[Precio U. Costo]]*1.2</f>
        <v>411.62399999999997</v>
      </c>
      <c r="L467" s="92">
        <f>Tabla1[[#This Row],[Precio U. Costo]]*1.25</f>
        <v>428.77499999999998</v>
      </c>
      <c r="M467" s="92">
        <f>Tabla1[[#This Row],[Precio U. Costo]]*1.3</f>
        <v>445.92599999999999</v>
      </c>
      <c r="N467" s="92">
        <f>Tabla1[[#This Row],[Precio U. Costo]]*1.35</f>
        <v>463.077</v>
      </c>
      <c r="O467" s="92">
        <f>Tabla1[[#This Row],[Precio U. Costo]]*1.4</f>
        <v>480.22799999999995</v>
      </c>
      <c r="P467" s="92">
        <f>Tabla1[[#This Row],[Precio U. Costo]]*1.45</f>
        <v>497.37899999999996</v>
      </c>
      <c r="Q467" s="92">
        <f>Tabla1[[#This Row],[Precio U. Costo]]*1.5</f>
        <v>514.53</v>
      </c>
      <c r="R467" s="100" t="e">
        <f>VLOOKUP(Tabla1[[#This Row],[Item]],Tabla13[],6,)</f>
        <v>#N/A</v>
      </c>
      <c r="S467" s="140" t="e">
        <f>Tabla1[[#This Row],[Cantidad en Existencia registradas]]-Tabla1[[#This Row],[Cantidad vendida
dd/mm/aaaa]]</f>
        <v>#N/A</v>
      </c>
      <c r="T467" s="148" t="e">
        <f>Tabla1[[#This Row],[Cantidad vendida
dd/mm/aaaa]]+#REF!</f>
        <v>#N/A</v>
      </c>
      <c r="U467" s="148" t="e">
        <f>Tabla1[[#This Row],[Existencia
dd/mm/aaaa2]]+#REF!</f>
        <v>#N/A</v>
      </c>
    </row>
    <row r="468" spans="1:21" s="142" customFormat="1" hidden="1" x14ac:dyDescent="0.25">
      <c r="A468" s="143"/>
      <c r="B468" s="93" t="s">
        <v>315</v>
      </c>
      <c r="C468" s="91" t="s">
        <v>1013</v>
      </c>
      <c r="D468" s="93" t="s">
        <v>32</v>
      </c>
      <c r="E468" s="213">
        <v>0</v>
      </c>
      <c r="F468" s="161">
        <v>581.26</v>
      </c>
      <c r="G468" s="217">
        <f>Tabla1[[#This Row],[Precio U. Costo]]*1.05</f>
        <v>610.32299999999998</v>
      </c>
      <c r="H468" s="217">
        <f>Tabla1[[#This Row],[Precio U. Costo]]*1.08</f>
        <v>627.76080000000002</v>
      </c>
      <c r="I468" s="217">
        <f>Tabla1[[#This Row],[Precio U. Costo]]*1.1</f>
        <v>639.38600000000008</v>
      </c>
      <c r="J468" s="217">
        <f>Tabla1[[#This Row],[Precio U. Costo]]*1.15</f>
        <v>668.44899999999996</v>
      </c>
      <c r="K468" s="217">
        <f>Tabla1[[#This Row],[Precio U. Costo]]*1.2</f>
        <v>697.51199999999994</v>
      </c>
      <c r="L468" s="217">
        <f>Tabla1[[#This Row],[Precio U. Costo]]*1.25</f>
        <v>726.57500000000005</v>
      </c>
      <c r="M468" s="92">
        <f>Tabla1[[#This Row],[Precio U. Costo]]*1.3</f>
        <v>755.63800000000003</v>
      </c>
      <c r="N468" s="92">
        <f>Tabla1[[#This Row],[Precio U. Costo]]*1.35</f>
        <v>784.70100000000002</v>
      </c>
      <c r="O468" s="92">
        <f>Tabla1[[#This Row],[Precio U. Costo]]*1.4</f>
        <v>813.7639999999999</v>
      </c>
      <c r="P468" s="217">
        <f>Tabla1[[#This Row],[Precio U. Costo]]*1.45</f>
        <v>842.827</v>
      </c>
      <c r="Q468" s="217">
        <f>Tabla1[[#This Row],[Precio U. Costo]]*1.5</f>
        <v>871.89</v>
      </c>
      <c r="R468" s="100" t="e">
        <f>VLOOKUP(Tabla1[[#This Row],[Item]],Tabla13[],6,)</f>
        <v>#N/A</v>
      </c>
      <c r="S468" s="140" t="e">
        <f>Tabla1[[#This Row],[Cantidad en Existencia registradas]]-Tabla1[[#This Row],[Cantidad vendida
dd/mm/aaaa]]</f>
        <v>#N/A</v>
      </c>
      <c r="T468" s="148" t="e">
        <f>Tabla1[[#This Row],[Cantidad vendida
dd/mm/aaaa]]+#REF!</f>
        <v>#N/A</v>
      </c>
      <c r="U468" s="148" t="e">
        <f>Tabla1[[#This Row],[Existencia
dd/mm/aaaa2]]+#REF!</f>
        <v>#N/A</v>
      </c>
    </row>
    <row r="469" spans="1:21" s="144" customFormat="1" hidden="1" x14ac:dyDescent="0.25">
      <c r="A469" s="99" t="s">
        <v>397</v>
      </c>
      <c r="B469" s="94" t="s">
        <v>315</v>
      </c>
      <c r="C469" s="91" t="s">
        <v>1004</v>
      </c>
      <c r="D469" s="91" t="s">
        <v>32</v>
      </c>
      <c r="E469" s="212">
        <v>8</v>
      </c>
      <c r="F469" s="132">
        <f>966.28*1.2</f>
        <v>1159.5359999999998</v>
      </c>
      <c r="G469" s="92">
        <f>Tabla1[[#This Row],[Precio U. Costo]]*1.05</f>
        <v>1217.5128</v>
      </c>
      <c r="H469" s="92">
        <f>Tabla1[[#This Row],[Precio U. Costo]]*1.08</f>
        <v>1252.2988799999998</v>
      </c>
      <c r="I469" s="92">
        <f>Tabla1[[#This Row],[Precio U. Costo]]*1.1</f>
        <v>1275.4895999999999</v>
      </c>
      <c r="J469" s="92">
        <f>Tabla1[[#This Row],[Precio U. Costo]]*1.15</f>
        <v>1333.4663999999998</v>
      </c>
      <c r="K469" s="92">
        <f>Tabla1[[#This Row],[Precio U. Costo]]*1.2</f>
        <v>1391.4431999999997</v>
      </c>
      <c r="L469" s="92">
        <f>Tabla1[[#This Row],[Precio U. Costo]]*1.25</f>
        <v>1449.4199999999998</v>
      </c>
      <c r="M469" s="92">
        <f>Tabla1[[#This Row],[Precio U. Costo]]*1.3</f>
        <v>1507.3967999999998</v>
      </c>
      <c r="N469" s="92">
        <f>Tabla1[[#This Row],[Precio U. Costo]]*1.35</f>
        <v>1565.3735999999999</v>
      </c>
      <c r="O469" s="92">
        <f>Tabla1[[#This Row],[Precio U. Costo]]*1.4</f>
        <v>1623.3503999999996</v>
      </c>
      <c r="P469" s="92">
        <f>Tabla1[[#This Row],[Precio U. Costo]]*1.45</f>
        <v>1681.3271999999997</v>
      </c>
      <c r="Q469" s="92">
        <f>Tabla1[[#This Row],[Precio U. Costo]]*1.5</f>
        <v>1739.3039999999996</v>
      </c>
      <c r="R469" s="100" t="e">
        <f>VLOOKUP(Tabla1[[#This Row],[Item]],Tabla13[],6,)</f>
        <v>#N/A</v>
      </c>
      <c r="S469" s="93" t="e">
        <f>Tabla1[[#This Row],[Cantidad en Existencia registradas]]-Tabla1[[#This Row],[Cantidad vendida
dd/mm/aaaa]]</f>
        <v>#N/A</v>
      </c>
      <c r="T469" s="93" t="e">
        <f>Tabla1[[#This Row],[Cantidad vendida
dd/mm/aaaa]]+#REF!</f>
        <v>#N/A</v>
      </c>
      <c r="U469" s="93" t="e">
        <f>Tabla1[[#This Row],[Existencia
dd/mm/aaaa2]]+#REF!</f>
        <v>#N/A</v>
      </c>
    </row>
    <row r="470" spans="1:21" s="142" customFormat="1" hidden="1" x14ac:dyDescent="0.25">
      <c r="A470" s="143"/>
      <c r="B470" s="93" t="s">
        <v>315</v>
      </c>
      <c r="C470" s="91" t="s">
        <v>994</v>
      </c>
      <c r="D470" s="91" t="s">
        <v>32</v>
      </c>
      <c r="E470" s="213">
        <v>0</v>
      </c>
      <c r="F470" s="161">
        <v>69.849999999999994</v>
      </c>
      <c r="G470" s="92">
        <f>Tabla1[[#This Row],[Precio U. Costo]]*1.05</f>
        <v>73.342500000000001</v>
      </c>
      <c r="H470" s="92">
        <f>Tabla1[[#This Row],[Precio U. Costo]]*1.08</f>
        <v>75.438000000000002</v>
      </c>
      <c r="I470" s="92">
        <f>Tabla1[[#This Row],[Precio U. Costo]]*1.1</f>
        <v>76.834999999999994</v>
      </c>
      <c r="J470" s="92">
        <f>Tabla1[[#This Row],[Precio U. Costo]]*1.15</f>
        <v>80.327499999999986</v>
      </c>
      <c r="K470" s="92">
        <f>Tabla1[[#This Row],[Precio U. Costo]]*1.2</f>
        <v>83.82</v>
      </c>
      <c r="L470" s="92">
        <f>Tabla1[[#This Row],[Precio U. Costo]]*1.25</f>
        <v>87.3125</v>
      </c>
      <c r="M470" s="92">
        <f>Tabla1[[#This Row],[Precio U. Costo]]*1.3</f>
        <v>90.804999999999993</v>
      </c>
      <c r="N470" s="92">
        <f>Tabla1[[#This Row],[Precio U. Costo]]*1.35</f>
        <v>94.297499999999999</v>
      </c>
      <c r="O470" s="92">
        <f>Tabla1[[#This Row],[Precio U. Costo]]*1.4</f>
        <v>97.789999999999992</v>
      </c>
      <c r="P470" s="92">
        <f>Tabla1[[#This Row],[Precio U. Costo]]*1.45</f>
        <v>101.28249999999998</v>
      </c>
      <c r="Q470" s="92">
        <f>Tabla1[[#This Row],[Precio U. Costo]]*1.5</f>
        <v>104.77499999999999</v>
      </c>
      <c r="R470" s="100" t="e">
        <f>VLOOKUP(Tabla1[[#This Row],[Item]],Tabla13[],6,)</f>
        <v>#N/A</v>
      </c>
      <c r="S470" s="140" t="e">
        <f>Tabla1[[#This Row],[Cantidad en Existencia registradas]]-Tabla1[[#This Row],[Cantidad vendida
dd/mm/aaaa]]</f>
        <v>#N/A</v>
      </c>
      <c r="T470" s="148" t="e">
        <f>Tabla1[[#This Row],[Cantidad vendida
dd/mm/aaaa]]+#REF!</f>
        <v>#N/A</v>
      </c>
      <c r="U470" s="148" t="e">
        <f>Tabla1[[#This Row],[Existencia
dd/mm/aaaa2]]+#REF!</f>
        <v>#N/A</v>
      </c>
    </row>
    <row r="471" spans="1:21" s="142" customFormat="1" hidden="1" x14ac:dyDescent="0.25">
      <c r="A471" s="143"/>
      <c r="B471" s="93" t="s">
        <v>315</v>
      </c>
      <c r="C471" s="91" t="s">
        <v>1012</v>
      </c>
      <c r="D471" s="93" t="s">
        <v>32</v>
      </c>
      <c r="E471" s="213">
        <v>1</v>
      </c>
      <c r="F471" s="161">
        <v>131.99</v>
      </c>
      <c r="G471" s="217">
        <f>Tabla1[[#This Row],[Precio U. Costo]]*1.05</f>
        <v>138.58950000000002</v>
      </c>
      <c r="H471" s="217">
        <f>Tabla1[[#This Row],[Precio U. Costo]]*1.08</f>
        <v>142.54920000000001</v>
      </c>
      <c r="I471" s="217">
        <f>Tabla1[[#This Row],[Precio U. Costo]]*1.1</f>
        <v>145.18900000000002</v>
      </c>
      <c r="J471" s="217">
        <f>Tabla1[[#This Row],[Precio U. Costo]]*1.15</f>
        <v>151.7885</v>
      </c>
      <c r="K471" s="217">
        <f>Tabla1[[#This Row],[Precio U. Costo]]*1.2</f>
        <v>158.38800000000001</v>
      </c>
      <c r="L471" s="217">
        <f>Tabla1[[#This Row],[Precio U. Costo]]*1.25</f>
        <v>164.98750000000001</v>
      </c>
      <c r="M471" s="92">
        <f>Tabla1[[#This Row],[Precio U. Costo]]*1.3</f>
        <v>171.58700000000002</v>
      </c>
      <c r="N471" s="92">
        <f>Tabla1[[#This Row],[Precio U. Costo]]*1.35</f>
        <v>178.18650000000002</v>
      </c>
      <c r="O471" s="92">
        <f>Tabla1[[#This Row],[Precio U. Costo]]*1.4</f>
        <v>184.786</v>
      </c>
      <c r="P471" s="217">
        <f>Tabla1[[#This Row],[Precio U. Costo]]*1.45</f>
        <v>191.38550000000001</v>
      </c>
      <c r="Q471" s="217">
        <f>Tabla1[[#This Row],[Precio U. Costo]]*1.5</f>
        <v>197.98500000000001</v>
      </c>
      <c r="R471" s="100" t="e">
        <f>VLOOKUP(Tabla1[[#This Row],[Item]],Tabla13[],6,)</f>
        <v>#N/A</v>
      </c>
      <c r="S471" s="140" t="e">
        <f>Tabla1[[#This Row],[Cantidad en Existencia registradas]]-Tabla1[[#This Row],[Cantidad vendida
dd/mm/aaaa]]</f>
        <v>#N/A</v>
      </c>
      <c r="T471" s="148" t="e">
        <f>Tabla1[[#This Row],[Cantidad vendida
dd/mm/aaaa]]+#REF!</f>
        <v>#N/A</v>
      </c>
      <c r="U471" s="148" t="e">
        <f>Tabla1[[#This Row],[Existencia
dd/mm/aaaa2]]+#REF!</f>
        <v>#N/A</v>
      </c>
    </row>
    <row r="472" spans="1:21" s="142" customFormat="1" hidden="1" x14ac:dyDescent="0.25">
      <c r="A472" s="99" t="s">
        <v>396</v>
      </c>
      <c r="B472" s="94" t="s">
        <v>315</v>
      </c>
      <c r="C472" s="91" t="s">
        <v>1003</v>
      </c>
      <c r="D472" s="91" t="s">
        <v>32</v>
      </c>
      <c r="E472" s="222">
        <v>0</v>
      </c>
      <c r="F472" s="132">
        <v>211</v>
      </c>
      <c r="G472" s="92">
        <f>Tabla1[[#This Row],[Precio U. Costo]]*1.05</f>
        <v>221.55</v>
      </c>
      <c r="H472" s="92">
        <f>Tabla1[[#This Row],[Precio U. Costo]]*1.08</f>
        <v>227.88000000000002</v>
      </c>
      <c r="I472" s="92">
        <f>Tabla1[[#This Row],[Precio U. Costo]]*1.1</f>
        <v>232.10000000000002</v>
      </c>
      <c r="J472" s="92">
        <f>Tabla1[[#This Row],[Precio U. Costo]]*1.15</f>
        <v>242.64999999999998</v>
      </c>
      <c r="K472" s="92">
        <f>Tabla1[[#This Row],[Precio U. Costo]]*1.2</f>
        <v>253.2</v>
      </c>
      <c r="L472" s="92">
        <f>Tabla1[[#This Row],[Precio U. Costo]]*1.25</f>
        <v>263.75</v>
      </c>
      <c r="M472" s="92">
        <f>Tabla1[[#This Row],[Precio U. Costo]]*1.3</f>
        <v>274.3</v>
      </c>
      <c r="N472" s="92">
        <f>Tabla1[[#This Row],[Precio U. Costo]]*1.35</f>
        <v>284.85000000000002</v>
      </c>
      <c r="O472" s="92">
        <f>Tabla1[[#This Row],[Precio U. Costo]]*1.4</f>
        <v>295.39999999999998</v>
      </c>
      <c r="P472" s="92">
        <f>Tabla1[[#This Row],[Precio U. Costo]]*1.45</f>
        <v>305.95</v>
      </c>
      <c r="Q472" s="92">
        <f>Tabla1[[#This Row],[Precio U. Costo]]*1.5</f>
        <v>316.5</v>
      </c>
      <c r="R472" s="100" t="e">
        <f>VLOOKUP(Tabla1[[#This Row],[Item]],Tabla13[],6,)</f>
        <v>#N/A</v>
      </c>
      <c r="S472" s="93" t="e">
        <f>Tabla1[[#This Row],[Cantidad en Existencia registradas]]-Tabla1[[#This Row],[Cantidad vendida
dd/mm/aaaa]]</f>
        <v>#N/A</v>
      </c>
      <c r="T472" s="93" t="e">
        <f>Tabla1[[#This Row],[Cantidad vendida
dd/mm/aaaa]]+#REF!</f>
        <v>#N/A</v>
      </c>
      <c r="U472" s="93" t="e">
        <f>Tabla1[[#This Row],[Existencia
dd/mm/aaaa2]]+#REF!</f>
        <v>#N/A</v>
      </c>
    </row>
    <row r="473" spans="1:21" s="142" customFormat="1" hidden="1" x14ac:dyDescent="0.25">
      <c r="A473" s="143"/>
      <c r="B473" s="93" t="s">
        <v>315</v>
      </c>
      <c r="C473" s="91" t="s">
        <v>993</v>
      </c>
      <c r="D473" s="91" t="s">
        <v>32</v>
      </c>
      <c r="E473" s="213">
        <v>0</v>
      </c>
      <c r="F473" s="161">
        <v>214.01</v>
      </c>
      <c r="G473" s="92">
        <f>Tabla1[[#This Row],[Precio U. Costo]]*1.05</f>
        <v>224.7105</v>
      </c>
      <c r="H473" s="92">
        <f>Tabla1[[#This Row],[Precio U. Costo]]*1.08</f>
        <v>231.13079999999999</v>
      </c>
      <c r="I473" s="92">
        <f>Tabla1[[#This Row],[Precio U. Costo]]*1.1</f>
        <v>235.411</v>
      </c>
      <c r="J473" s="92">
        <f>Tabla1[[#This Row],[Precio U. Costo]]*1.15</f>
        <v>246.11149999999998</v>
      </c>
      <c r="K473" s="92">
        <f>Tabla1[[#This Row],[Precio U. Costo]]*1.2</f>
        <v>256.81199999999995</v>
      </c>
      <c r="L473" s="92">
        <f>Tabla1[[#This Row],[Precio U. Costo]]*1.25</f>
        <v>267.51249999999999</v>
      </c>
      <c r="M473" s="92">
        <f>Tabla1[[#This Row],[Precio U. Costo]]*1.3</f>
        <v>278.21300000000002</v>
      </c>
      <c r="N473" s="92">
        <f>Tabla1[[#This Row],[Precio U. Costo]]*1.35</f>
        <v>288.9135</v>
      </c>
      <c r="O473" s="92">
        <f>Tabla1[[#This Row],[Precio U. Costo]]*1.4</f>
        <v>299.61399999999998</v>
      </c>
      <c r="P473" s="92">
        <f>Tabla1[[#This Row],[Precio U. Costo]]*1.45</f>
        <v>310.31449999999995</v>
      </c>
      <c r="Q473" s="92">
        <f>Tabla1[[#This Row],[Precio U. Costo]]*1.5</f>
        <v>321.01499999999999</v>
      </c>
      <c r="R473" s="100" t="e">
        <f>VLOOKUP(Tabla1[[#This Row],[Item]],Tabla13[],6,)</f>
        <v>#N/A</v>
      </c>
      <c r="S473" s="140" t="e">
        <f>Tabla1[[#This Row],[Cantidad en Existencia registradas]]-Tabla1[[#This Row],[Cantidad vendida
dd/mm/aaaa]]</f>
        <v>#N/A</v>
      </c>
      <c r="T473" s="148" t="e">
        <f>Tabla1[[#This Row],[Cantidad vendida
dd/mm/aaaa]]+#REF!</f>
        <v>#N/A</v>
      </c>
      <c r="U473" s="148" t="e">
        <f>Tabla1[[#This Row],[Existencia
dd/mm/aaaa2]]+#REF!</f>
        <v>#N/A</v>
      </c>
    </row>
    <row r="474" spans="1:21" s="142" customFormat="1" hidden="1" x14ac:dyDescent="0.25">
      <c r="A474" s="143"/>
      <c r="B474" s="93" t="s">
        <v>315</v>
      </c>
      <c r="C474" s="91" t="s">
        <v>1011</v>
      </c>
      <c r="D474" s="93" t="s">
        <v>32</v>
      </c>
      <c r="E474" s="213">
        <v>0</v>
      </c>
      <c r="F474" s="161">
        <v>427.82</v>
      </c>
      <c r="G474" s="217">
        <f>Tabla1[[#This Row],[Precio U. Costo]]*1.05</f>
        <v>449.21100000000001</v>
      </c>
      <c r="H474" s="217">
        <f>Tabla1[[#This Row],[Precio U. Costo]]*1.08</f>
        <v>462.04560000000004</v>
      </c>
      <c r="I474" s="217">
        <f>Tabla1[[#This Row],[Precio U. Costo]]*1.1</f>
        <v>470.60200000000003</v>
      </c>
      <c r="J474" s="217">
        <f>Tabla1[[#This Row],[Precio U. Costo]]*1.15</f>
        <v>491.99299999999994</v>
      </c>
      <c r="K474" s="217">
        <f>Tabla1[[#This Row],[Precio U. Costo]]*1.2</f>
        <v>513.38400000000001</v>
      </c>
      <c r="L474" s="217">
        <f>Tabla1[[#This Row],[Precio U. Costo]]*1.25</f>
        <v>534.77499999999998</v>
      </c>
      <c r="M474" s="92">
        <f>Tabla1[[#This Row],[Precio U. Costo]]*1.3</f>
        <v>556.16600000000005</v>
      </c>
      <c r="N474" s="92">
        <f>Tabla1[[#This Row],[Precio U. Costo]]*1.35</f>
        <v>577.55700000000002</v>
      </c>
      <c r="O474" s="92">
        <f>Tabla1[[#This Row],[Precio U. Costo]]*1.4</f>
        <v>598.94799999999998</v>
      </c>
      <c r="P474" s="217">
        <f>Tabla1[[#This Row],[Precio U. Costo]]*1.45</f>
        <v>620.33899999999994</v>
      </c>
      <c r="Q474" s="217">
        <f>Tabla1[[#This Row],[Precio U. Costo]]*1.5</f>
        <v>641.73</v>
      </c>
      <c r="R474" s="100" t="e">
        <f>VLOOKUP(Tabla1[[#This Row],[Item]],Tabla13[],6,)</f>
        <v>#N/A</v>
      </c>
      <c r="S474" s="140" t="e">
        <f>Tabla1[[#This Row],[Cantidad en Existencia registradas]]-Tabla1[[#This Row],[Cantidad vendida
dd/mm/aaaa]]</f>
        <v>#N/A</v>
      </c>
      <c r="T474" s="148" t="e">
        <f>Tabla1[[#This Row],[Cantidad vendida
dd/mm/aaaa]]+#REF!</f>
        <v>#N/A</v>
      </c>
      <c r="U474" s="148" t="e">
        <f>Tabla1[[#This Row],[Existencia
dd/mm/aaaa2]]+#REF!</f>
        <v>#N/A</v>
      </c>
    </row>
    <row r="475" spans="1:21" hidden="1" x14ac:dyDescent="0.25">
      <c r="A475" s="99" t="s">
        <v>395</v>
      </c>
      <c r="B475" s="94" t="s">
        <v>315</v>
      </c>
      <c r="C475" s="91" t="s">
        <v>1002</v>
      </c>
      <c r="D475" s="91" t="s">
        <v>32</v>
      </c>
      <c r="E475" s="212">
        <v>5</v>
      </c>
      <c r="F475" s="132">
        <f>671*1.3</f>
        <v>872.30000000000007</v>
      </c>
      <c r="G475" s="92">
        <f>Tabla1[[#This Row],[Precio U. Costo]]*1.05</f>
        <v>915.91500000000008</v>
      </c>
      <c r="H475" s="92">
        <f>Tabla1[[#This Row],[Precio U. Costo]]*1.08</f>
        <v>942.08400000000017</v>
      </c>
      <c r="I475" s="92">
        <f>Tabla1[[#This Row],[Precio U. Costo]]*1.1</f>
        <v>959.5300000000002</v>
      </c>
      <c r="J475" s="92">
        <f>Tabla1[[#This Row],[Precio U. Costo]]*1.15</f>
        <v>1003.145</v>
      </c>
      <c r="K475" s="92">
        <f>Tabla1[[#This Row],[Precio U. Costo]]*1.2</f>
        <v>1046.76</v>
      </c>
      <c r="L475" s="92">
        <f>Tabla1[[#This Row],[Precio U. Costo]]*1.25</f>
        <v>1090.375</v>
      </c>
      <c r="M475" s="92">
        <f>Tabla1[[#This Row],[Precio U. Costo]]*1.3</f>
        <v>1133.9900000000002</v>
      </c>
      <c r="N475" s="92">
        <f>Tabla1[[#This Row],[Precio U. Costo]]*1.35</f>
        <v>1177.6050000000002</v>
      </c>
      <c r="O475" s="92">
        <f>Tabla1[[#This Row],[Precio U. Costo]]*1.4</f>
        <v>1221.22</v>
      </c>
      <c r="P475" s="92">
        <f>Tabla1[[#This Row],[Precio U. Costo]]*1.45</f>
        <v>1264.835</v>
      </c>
      <c r="Q475" s="92">
        <f>Tabla1[[#This Row],[Precio U. Costo]]*1.5</f>
        <v>1308.45</v>
      </c>
      <c r="R475" s="100" t="e">
        <f>VLOOKUP(Tabla1[[#This Row],[Item]],Tabla13[],6,)</f>
        <v>#N/A</v>
      </c>
      <c r="S475" s="93" t="e">
        <f>Tabla1[[#This Row],[Cantidad en Existencia registradas]]-Tabla1[[#This Row],[Cantidad vendida
dd/mm/aaaa]]</f>
        <v>#N/A</v>
      </c>
      <c r="T475" s="93" t="e">
        <f>Tabla1[[#This Row],[Cantidad vendida
dd/mm/aaaa]]+#REF!</f>
        <v>#N/A</v>
      </c>
      <c r="U475" s="93" t="e">
        <f>Tabla1[[#This Row],[Existencia
dd/mm/aaaa2]]+#REF!</f>
        <v>#N/A</v>
      </c>
    </row>
    <row r="476" spans="1:21" s="142" customFormat="1" hidden="1" x14ac:dyDescent="0.25">
      <c r="A476" s="143"/>
      <c r="B476" s="93" t="s">
        <v>315</v>
      </c>
      <c r="C476" s="91" t="s">
        <v>992</v>
      </c>
      <c r="D476" s="91" t="s">
        <v>32</v>
      </c>
      <c r="E476" s="213">
        <v>0</v>
      </c>
      <c r="F476" s="161">
        <v>109.73</v>
      </c>
      <c r="G476" s="92">
        <f>Tabla1[[#This Row],[Precio U. Costo]]*1.05</f>
        <v>115.21650000000001</v>
      </c>
      <c r="H476" s="92">
        <f>Tabla1[[#This Row],[Precio U. Costo]]*1.08</f>
        <v>118.50840000000001</v>
      </c>
      <c r="I476" s="92">
        <f>Tabla1[[#This Row],[Precio U. Costo]]*1.1</f>
        <v>120.70300000000002</v>
      </c>
      <c r="J476" s="92">
        <f>Tabla1[[#This Row],[Precio U. Costo]]*1.15</f>
        <v>126.1895</v>
      </c>
      <c r="K476" s="92">
        <f>Tabla1[[#This Row],[Precio U. Costo]]*1.2</f>
        <v>131.67599999999999</v>
      </c>
      <c r="L476" s="92">
        <f>Tabla1[[#This Row],[Precio U. Costo]]*1.25</f>
        <v>137.16249999999999</v>
      </c>
      <c r="M476" s="92">
        <f>Tabla1[[#This Row],[Precio U. Costo]]*1.3</f>
        <v>142.649</v>
      </c>
      <c r="N476" s="92">
        <f>Tabla1[[#This Row],[Precio U. Costo]]*1.35</f>
        <v>148.13550000000001</v>
      </c>
      <c r="O476" s="92">
        <f>Tabla1[[#This Row],[Precio U. Costo]]*1.4</f>
        <v>153.62199999999999</v>
      </c>
      <c r="P476" s="92">
        <f>Tabla1[[#This Row],[Precio U. Costo]]*1.45</f>
        <v>159.10849999999999</v>
      </c>
      <c r="Q476" s="92">
        <f>Tabla1[[#This Row],[Precio U. Costo]]*1.5</f>
        <v>164.595</v>
      </c>
      <c r="R476" s="100" t="e">
        <f>VLOOKUP(Tabla1[[#This Row],[Item]],Tabla13[],6,)</f>
        <v>#N/A</v>
      </c>
      <c r="S476" s="140" t="e">
        <f>Tabla1[[#This Row],[Cantidad en Existencia registradas]]-Tabla1[[#This Row],[Cantidad vendida
dd/mm/aaaa]]</f>
        <v>#N/A</v>
      </c>
      <c r="T476" s="148" t="e">
        <f>Tabla1[[#This Row],[Cantidad vendida
dd/mm/aaaa]]+#REF!</f>
        <v>#N/A</v>
      </c>
      <c r="U476" s="148" t="e">
        <f>Tabla1[[#This Row],[Existencia
dd/mm/aaaa2]]+#REF!</f>
        <v>#N/A</v>
      </c>
    </row>
    <row r="477" spans="1:21" s="144" customFormat="1" hidden="1" x14ac:dyDescent="0.25">
      <c r="A477" s="143"/>
      <c r="B477" s="93" t="s">
        <v>315</v>
      </c>
      <c r="C477" s="91" t="s">
        <v>1010</v>
      </c>
      <c r="D477" s="93" t="s">
        <v>32</v>
      </c>
      <c r="E477" s="213">
        <v>0</v>
      </c>
      <c r="F477" s="161">
        <v>253.4</v>
      </c>
      <c r="G477" s="217">
        <f>Tabla1[[#This Row],[Precio U. Costo]]*1.05</f>
        <v>266.07</v>
      </c>
      <c r="H477" s="217">
        <f>Tabla1[[#This Row],[Precio U. Costo]]*1.08</f>
        <v>273.67200000000003</v>
      </c>
      <c r="I477" s="217">
        <f>Tabla1[[#This Row],[Precio U. Costo]]*1.1</f>
        <v>278.74</v>
      </c>
      <c r="J477" s="217">
        <f>Tabla1[[#This Row],[Precio U. Costo]]*1.15</f>
        <v>291.40999999999997</v>
      </c>
      <c r="K477" s="217">
        <f>Tabla1[[#This Row],[Precio U. Costo]]*1.2</f>
        <v>304.08</v>
      </c>
      <c r="L477" s="217">
        <f>Tabla1[[#This Row],[Precio U. Costo]]*1.25</f>
        <v>316.75</v>
      </c>
      <c r="M477" s="92">
        <f>Tabla1[[#This Row],[Precio U. Costo]]*1.3</f>
        <v>329.42</v>
      </c>
      <c r="N477" s="92">
        <f>Tabla1[[#This Row],[Precio U. Costo]]*1.35</f>
        <v>342.09000000000003</v>
      </c>
      <c r="O477" s="92">
        <f>Tabla1[[#This Row],[Precio U. Costo]]*1.4</f>
        <v>354.76</v>
      </c>
      <c r="P477" s="217">
        <f>Tabla1[[#This Row],[Precio U. Costo]]*1.45</f>
        <v>367.43</v>
      </c>
      <c r="Q477" s="217">
        <f>Tabla1[[#This Row],[Precio U. Costo]]*1.5</f>
        <v>380.1</v>
      </c>
      <c r="R477" s="100" t="e">
        <f>VLOOKUP(Tabla1[[#This Row],[Item]],Tabla13[],6,)</f>
        <v>#N/A</v>
      </c>
      <c r="S477" s="140" t="e">
        <f>Tabla1[[#This Row],[Cantidad en Existencia registradas]]-Tabla1[[#This Row],[Cantidad vendida
dd/mm/aaaa]]</f>
        <v>#N/A</v>
      </c>
      <c r="T477" s="148" t="e">
        <f>Tabla1[[#This Row],[Cantidad vendida
dd/mm/aaaa]]+#REF!</f>
        <v>#N/A</v>
      </c>
      <c r="U477" s="148" t="e">
        <f>Tabla1[[#This Row],[Existencia
dd/mm/aaaa2]]+#REF!</f>
        <v>#N/A</v>
      </c>
    </row>
    <row r="478" spans="1:21" s="142" customFormat="1" hidden="1" x14ac:dyDescent="0.25">
      <c r="A478" s="99" t="s">
        <v>394</v>
      </c>
      <c r="B478" s="94" t="s">
        <v>315</v>
      </c>
      <c r="C478" s="91" t="s">
        <v>1001</v>
      </c>
      <c r="D478" s="91" t="s">
        <v>32</v>
      </c>
      <c r="E478" s="212">
        <v>0</v>
      </c>
      <c r="F478" s="132">
        <v>379.63</v>
      </c>
      <c r="G478" s="92">
        <f>Tabla1[[#This Row],[Precio U. Costo]]*1.05</f>
        <v>398.61150000000004</v>
      </c>
      <c r="H478" s="92">
        <f>Tabla1[[#This Row],[Precio U. Costo]]*1.08</f>
        <v>410.00040000000001</v>
      </c>
      <c r="I478" s="92">
        <f>Tabla1[[#This Row],[Precio U. Costo]]*1.1</f>
        <v>417.59300000000002</v>
      </c>
      <c r="J478" s="92">
        <f>Tabla1[[#This Row],[Precio U. Costo]]*1.15</f>
        <v>436.57449999999994</v>
      </c>
      <c r="K478" s="92">
        <f>Tabla1[[#This Row],[Precio U. Costo]]*1.2</f>
        <v>455.55599999999998</v>
      </c>
      <c r="L478" s="92">
        <f>Tabla1[[#This Row],[Precio U. Costo]]*1.25</f>
        <v>474.53750000000002</v>
      </c>
      <c r="M478" s="92">
        <f>Tabla1[[#This Row],[Precio U. Costo]]*1.3</f>
        <v>493.51900000000001</v>
      </c>
      <c r="N478" s="92">
        <f>Tabla1[[#This Row],[Precio U. Costo]]*1.35</f>
        <v>512.50049999999999</v>
      </c>
      <c r="O478" s="92">
        <f>Tabla1[[#This Row],[Precio U. Costo]]*1.4</f>
        <v>531.48199999999997</v>
      </c>
      <c r="P478" s="92">
        <f>Tabla1[[#This Row],[Precio U. Costo]]*1.45</f>
        <v>550.46349999999995</v>
      </c>
      <c r="Q478" s="92">
        <f>Tabla1[[#This Row],[Precio U. Costo]]*1.5</f>
        <v>569.44499999999994</v>
      </c>
      <c r="R478" s="100" t="e">
        <f>VLOOKUP(Tabla1[[#This Row],[Item]],Tabla13[],6,)</f>
        <v>#N/A</v>
      </c>
      <c r="S478" s="93" t="e">
        <f>Tabla1[[#This Row],[Cantidad en Existencia registradas]]-Tabla1[[#This Row],[Cantidad vendida
dd/mm/aaaa]]</f>
        <v>#N/A</v>
      </c>
      <c r="T478" s="93" t="e">
        <f>Tabla1[[#This Row],[Cantidad vendida
dd/mm/aaaa]]+#REF!</f>
        <v>#N/A</v>
      </c>
      <c r="U478" s="93" t="e">
        <f>Tabla1[[#This Row],[Existencia
dd/mm/aaaa2]]+#REF!</f>
        <v>#N/A</v>
      </c>
    </row>
    <row r="479" spans="1:21" s="144" customFormat="1" hidden="1" x14ac:dyDescent="0.25">
      <c r="A479" s="143"/>
      <c r="B479" s="93" t="s">
        <v>315</v>
      </c>
      <c r="C479" s="91" t="s">
        <v>991</v>
      </c>
      <c r="D479" s="91" t="s">
        <v>32</v>
      </c>
      <c r="E479" s="213">
        <v>0</v>
      </c>
      <c r="F479" s="161">
        <v>229.51</v>
      </c>
      <c r="G479" s="92">
        <f>Tabla1[[#This Row],[Precio U. Costo]]*1.05</f>
        <v>240.9855</v>
      </c>
      <c r="H479" s="92">
        <f>Tabla1[[#This Row],[Precio U. Costo]]*1.08</f>
        <v>247.8708</v>
      </c>
      <c r="I479" s="92">
        <f>Tabla1[[#This Row],[Precio U. Costo]]*1.1</f>
        <v>252.46100000000001</v>
      </c>
      <c r="J479" s="92">
        <f>Tabla1[[#This Row],[Precio U. Costo]]*1.15</f>
        <v>263.93649999999997</v>
      </c>
      <c r="K479" s="92">
        <f>Tabla1[[#This Row],[Precio U. Costo]]*1.2</f>
        <v>275.41199999999998</v>
      </c>
      <c r="L479" s="92">
        <f>Tabla1[[#This Row],[Precio U. Costo]]*1.25</f>
        <v>286.88749999999999</v>
      </c>
      <c r="M479" s="92">
        <f>Tabla1[[#This Row],[Precio U. Costo]]*1.3</f>
        <v>298.363</v>
      </c>
      <c r="N479" s="92">
        <f>Tabla1[[#This Row],[Precio U. Costo]]*1.35</f>
        <v>309.83850000000001</v>
      </c>
      <c r="O479" s="92">
        <f>Tabla1[[#This Row],[Precio U. Costo]]*1.4</f>
        <v>321.31399999999996</v>
      </c>
      <c r="P479" s="92">
        <f>Tabla1[[#This Row],[Precio U. Costo]]*1.45</f>
        <v>332.78949999999998</v>
      </c>
      <c r="Q479" s="92">
        <f>Tabla1[[#This Row],[Precio U. Costo]]*1.5</f>
        <v>344.26499999999999</v>
      </c>
      <c r="R479" s="100" t="e">
        <f>VLOOKUP(Tabla1[[#This Row],[Item]],Tabla13[],6,)</f>
        <v>#N/A</v>
      </c>
      <c r="S479" s="140" t="e">
        <f>Tabla1[[#This Row],[Cantidad en Existencia registradas]]-Tabla1[[#This Row],[Cantidad vendida
dd/mm/aaaa]]</f>
        <v>#N/A</v>
      </c>
      <c r="T479" s="148" t="e">
        <f>Tabla1[[#This Row],[Cantidad vendida
dd/mm/aaaa]]+#REF!</f>
        <v>#N/A</v>
      </c>
      <c r="U479" s="148" t="e">
        <f>Tabla1[[#This Row],[Existencia
dd/mm/aaaa2]]+#REF!</f>
        <v>#N/A</v>
      </c>
    </row>
    <row r="480" spans="1:21" s="144" customFormat="1" hidden="1" x14ac:dyDescent="0.25">
      <c r="A480" s="143"/>
      <c r="B480" s="93" t="s">
        <v>315</v>
      </c>
      <c r="C480" s="91" t="s">
        <v>1009</v>
      </c>
      <c r="D480" s="93" t="s">
        <v>32</v>
      </c>
      <c r="E480" s="213">
        <v>0</v>
      </c>
      <c r="F480" s="161">
        <v>349.25</v>
      </c>
      <c r="G480" s="217">
        <f>Tabla1[[#This Row],[Precio U. Costo]]*1.05</f>
        <v>366.71250000000003</v>
      </c>
      <c r="H480" s="217">
        <f>Tabla1[[#This Row],[Precio U. Costo]]*1.08</f>
        <v>377.19</v>
      </c>
      <c r="I480" s="217">
        <f>Tabla1[[#This Row],[Precio U. Costo]]*1.1</f>
        <v>384.17500000000001</v>
      </c>
      <c r="J480" s="217">
        <f>Tabla1[[#This Row],[Precio U. Costo]]*1.15</f>
        <v>401.63749999999999</v>
      </c>
      <c r="K480" s="217">
        <f>Tabla1[[#This Row],[Precio U. Costo]]*1.2</f>
        <v>419.09999999999997</v>
      </c>
      <c r="L480" s="217">
        <f>Tabla1[[#This Row],[Precio U. Costo]]*1.25</f>
        <v>436.5625</v>
      </c>
      <c r="M480" s="92">
        <f>Tabla1[[#This Row],[Precio U. Costo]]*1.3</f>
        <v>454.02500000000003</v>
      </c>
      <c r="N480" s="92">
        <f>Tabla1[[#This Row],[Precio U. Costo]]*1.35</f>
        <v>471.48750000000001</v>
      </c>
      <c r="O480" s="92">
        <f>Tabla1[[#This Row],[Precio U. Costo]]*1.4</f>
        <v>488.95</v>
      </c>
      <c r="P480" s="217">
        <f>Tabla1[[#This Row],[Precio U. Costo]]*1.45</f>
        <v>506.41249999999997</v>
      </c>
      <c r="Q480" s="217">
        <f>Tabla1[[#This Row],[Precio U. Costo]]*1.5</f>
        <v>523.875</v>
      </c>
      <c r="R480" s="100" t="e">
        <f>VLOOKUP(Tabla1[[#This Row],[Item]],Tabla13[],6,)</f>
        <v>#N/A</v>
      </c>
      <c r="S480" s="140" t="e">
        <f>Tabla1[[#This Row],[Cantidad en Existencia registradas]]-Tabla1[[#This Row],[Cantidad vendida
dd/mm/aaaa]]</f>
        <v>#N/A</v>
      </c>
      <c r="T480" s="148" t="e">
        <f>Tabla1[[#This Row],[Cantidad vendida
dd/mm/aaaa]]+#REF!</f>
        <v>#N/A</v>
      </c>
      <c r="U480" s="148" t="e">
        <f>Tabla1[[#This Row],[Existencia
dd/mm/aaaa2]]+#REF!</f>
        <v>#N/A</v>
      </c>
    </row>
    <row r="481" spans="1:21" s="144" customFormat="1" hidden="1" x14ac:dyDescent="0.25">
      <c r="A481" s="99" t="s">
        <v>393</v>
      </c>
      <c r="B481" s="94" t="s">
        <v>315</v>
      </c>
      <c r="C481" s="91" t="s">
        <v>1000</v>
      </c>
      <c r="D481" s="91" t="s">
        <v>32</v>
      </c>
      <c r="E481" s="212">
        <v>3</v>
      </c>
      <c r="F481" s="132">
        <v>605.05999999999995</v>
      </c>
      <c r="G481" s="92">
        <f>Tabla1[[#This Row],[Precio U. Costo]]*1.05</f>
        <v>635.31299999999999</v>
      </c>
      <c r="H481" s="92">
        <f>Tabla1[[#This Row],[Precio U. Costo]]*1.08</f>
        <v>653.46479999999997</v>
      </c>
      <c r="I481" s="92">
        <f>Tabla1[[#This Row],[Precio U. Costo]]*1.1</f>
        <v>665.56600000000003</v>
      </c>
      <c r="J481" s="92">
        <f>Tabla1[[#This Row],[Precio U. Costo]]*1.15</f>
        <v>695.81899999999985</v>
      </c>
      <c r="K481" s="92">
        <f>Tabla1[[#This Row],[Precio U. Costo]]*1.2</f>
        <v>726.07199999999989</v>
      </c>
      <c r="L481" s="92">
        <f>Tabla1[[#This Row],[Precio U. Costo]]*1.25</f>
        <v>756.32499999999993</v>
      </c>
      <c r="M481" s="92">
        <f>Tabla1[[#This Row],[Precio U. Costo]]*1.3</f>
        <v>786.57799999999997</v>
      </c>
      <c r="N481" s="92">
        <f>Tabla1[[#This Row],[Precio U. Costo]]*1.35</f>
        <v>816.83100000000002</v>
      </c>
      <c r="O481" s="92">
        <f>Tabla1[[#This Row],[Precio U. Costo]]*1.4</f>
        <v>847.08399999999983</v>
      </c>
      <c r="P481" s="92">
        <f>Tabla1[[#This Row],[Precio U. Costo]]*1.45</f>
        <v>877.33699999999988</v>
      </c>
      <c r="Q481" s="92">
        <f>Tabla1[[#This Row],[Precio U. Costo]]*1.5</f>
        <v>907.58999999999992</v>
      </c>
      <c r="R481" s="100" t="e">
        <f>VLOOKUP(Tabla1[[#This Row],[Item]],Tabla13[],6,)</f>
        <v>#N/A</v>
      </c>
      <c r="S481" s="93" t="e">
        <f>Tabla1[[#This Row],[Cantidad en Existencia registradas]]-Tabla1[[#This Row],[Cantidad vendida
dd/mm/aaaa]]</f>
        <v>#N/A</v>
      </c>
      <c r="T481" s="93" t="e">
        <f>Tabla1[[#This Row],[Cantidad vendida
dd/mm/aaaa]]+#REF!</f>
        <v>#N/A</v>
      </c>
      <c r="U481" s="93" t="e">
        <f>Tabla1[[#This Row],[Existencia
dd/mm/aaaa2]]+#REF!</f>
        <v>#N/A</v>
      </c>
    </row>
    <row r="482" spans="1:21" s="144" customFormat="1" hidden="1" x14ac:dyDescent="0.25">
      <c r="A482" s="143"/>
      <c r="B482" s="93" t="s">
        <v>315</v>
      </c>
      <c r="C482" s="91" t="s">
        <v>990</v>
      </c>
      <c r="D482" s="91" t="s">
        <v>32</v>
      </c>
      <c r="E482" s="213">
        <v>0</v>
      </c>
      <c r="F482" s="161">
        <v>76.09</v>
      </c>
      <c r="G482" s="92">
        <f>Tabla1[[#This Row],[Precio U. Costo]]*1.05</f>
        <v>79.894500000000008</v>
      </c>
      <c r="H482" s="92">
        <f>Tabla1[[#This Row],[Precio U. Costo]]*1.08</f>
        <v>82.177200000000013</v>
      </c>
      <c r="I482" s="92">
        <f>Tabla1[[#This Row],[Precio U. Costo]]*1.1</f>
        <v>83.699000000000012</v>
      </c>
      <c r="J482" s="92">
        <f>Tabla1[[#This Row],[Precio U. Costo]]*1.15</f>
        <v>87.503500000000003</v>
      </c>
      <c r="K482" s="92">
        <f>Tabla1[[#This Row],[Precio U. Costo]]*1.2</f>
        <v>91.308000000000007</v>
      </c>
      <c r="L482" s="92">
        <f>Tabla1[[#This Row],[Precio U. Costo]]*1.25</f>
        <v>95.112500000000011</v>
      </c>
      <c r="M482" s="92">
        <f>Tabla1[[#This Row],[Precio U. Costo]]*1.3</f>
        <v>98.917000000000002</v>
      </c>
      <c r="N482" s="92">
        <f>Tabla1[[#This Row],[Precio U. Costo]]*1.35</f>
        <v>102.72150000000001</v>
      </c>
      <c r="O482" s="92">
        <f>Tabla1[[#This Row],[Precio U. Costo]]*1.4</f>
        <v>106.526</v>
      </c>
      <c r="P482" s="92">
        <f>Tabla1[[#This Row],[Precio U. Costo]]*1.45</f>
        <v>110.3305</v>
      </c>
      <c r="Q482" s="92">
        <f>Tabla1[[#This Row],[Precio U. Costo]]*1.5</f>
        <v>114.13500000000001</v>
      </c>
      <c r="R482" s="100" t="e">
        <f>VLOOKUP(Tabla1[[#This Row],[Item]],Tabla13[],6,)</f>
        <v>#N/A</v>
      </c>
      <c r="S482" s="140" t="e">
        <f>Tabla1[[#This Row],[Cantidad en Existencia registradas]]-Tabla1[[#This Row],[Cantidad vendida
dd/mm/aaaa]]</f>
        <v>#N/A</v>
      </c>
      <c r="T482" s="148" t="e">
        <f>Tabla1[[#This Row],[Cantidad vendida
dd/mm/aaaa]]+#REF!</f>
        <v>#N/A</v>
      </c>
      <c r="U482" s="148" t="e">
        <f>Tabla1[[#This Row],[Existencia
dd/mm/aaaa2]]+#REF!</f>
        <v>#N/A</v>
      </c>
    </row>
    <row r="483" spans="1:21" s="144" customFormat="1" hidden="1" x14ac:dyDescent="0.25">
      <c r="A483" s="143"/>
      <c r="B483" s="93" t="s">
        <v>315</v>
      </c>
      <c r="C483" s="91" t="s">
        <v>1008</v>
      </c>
      <c r="D483" s="93" t="s">
        <v>32</v>
      </c>
      <c r="E483" s="213">
        <v>0</v>
      </c>
      <c r="F483" s="161">
        <v>172.16</v>
      </c>
      <c r="G483" s="217">
        <f>Tabla1[[#This Row],[Precio U. Costo]]*1.05</f>
        <v>180.768</v>
      </c>
      <c r="H483" s="217">
        <f>Tabla1[[#This Row],[Precio U. Costo]]*1.08</f>
        <v>185.93280000000001</v>
      </c>
      <c r="I483" s="217">
        <f>Tabla1[[#This Row],[Precio U. Costo]]*1.1</f>
        <v>189.376</v>
      </c>
      <c r="J483" s="217">
        <f>Tabla1[[#This Row],[Precio U. Costo]]*1.15</f>
        <v>197.98399999999998</v>
      </c>
      <c r="K483" s="217">
        <f>Tabla1[[#This Row],[Precio U. Costo]]*1.2</f>
        <v>206.59199999999998</v>
      </c>
      <c r="L483" s="217">
        <f>Tabla1[[#This Row],[Precio U. Costo]]*1.25</f>
        <v>215.2</v>
      </c>
      <c r="M483" s="92">
        <f>Tabla1[[#This Row],[Precio U. Costo]]*1.3</f>
        <v>223.80799999999999</v>
      </c>
      <c r="N483" s="92">
        <f>Tabla1[[#This Row],[Precio U. Costo]]*1.35</f>
        <v>232.416</v>
      </c>
      <c r="O483" s="92">
        <f>Tabla1[[#This Row],[Precio U. Costo]]*1.4</f>
        <v>241.02399999999997</v>
      </c>
      <c r="P483" s="217">
        <f>Tabla1[[#This Row],[Precio U. Costo]]*1.45</f>
        <v>249.63199999999998</v>
      </c>
      <c r="Q483" s="217">
        <f>Tabla1[[#This Row],[Precio U. Costo]]*1.5</f>
        <v>258.24</v>
      </c>
      <c r="R483" s="100" t="e">
        <f>VLOOKUP(Tabla1[[#This Row],[Item]],Tabla13[],6,)</f>
        <v>#N/A</v>
      </c>
      <c r="S483" s="140" t="e">
        <f>Tabla1[[#This Row],[Cantidad en Existencia registradas]]-Tabla1[[#This Row],[Cantidad vendida
dd/mm/aaaa]]</f>
        <v>#N/A</v>
      </c>
      <c r="T483" s="148" t="e">
        <f>Tabla1[[#This Row],[Cantidad vendida
dd/mm/aaaa]]+#REF!</f>
        <v>#N/A</v>
      </c>
      <c r="U483" s="148" t="e">
        <f>Tabla1[[#This Row],[Existencia
dd/mm/aaaa2]]+#REF!</f>
        <v>#N/A</v>
      </c>
    </row>
    <row r="484" spans="1:21" s="144" customFormat="1" hidden="1" x14ac:dyDescent="0.25">
      <c r="A484" s="99" t="s">
        <v>392</v>
      </c>
      <c r="B484" s="94" t="s">
        <v>315</v>
      </c>
      <c r="C484" s="91" t="s">
        <v>999</v>
      </c>
      <c r="D484" s="91" t="s">
        <v>32</v>
      </c>
      <c r="E484" s="222">
        <v>2</v>
      </c>
      <c r="F484" s="132">
        <v>259.06</v>
      </c>
      <c r="G484" s="92">
        <f>Tabla1[[#This Row],[Precio U. Costo]]*1.05</f>
        <v>272.01300000000003</v>
      </c>
      <c r="H484" s="92">
        <f>Tabla1[[#This Row],[Precio U. Costo]]*1.08</f>
        <v>279.78480000000002</v>
      </c>
      <c r="I484" s="92">
        <f>Tabla1[[#This Row],[Precio U. Costo]]*1.1</f>
        <v>284.96600000000001</v>
      </c>
      <c r="J484" s="92">
        <f>Tabla1[[#This Row],[Precio U. Costo]]*1.15</f>
        <v>297.91899999999998</v>
      </c>
      <c r="K484" s="92">
        <f>Tabla1[[#This Row],[Precio U. Costo]]*1.2</f>
        <v>310.87200000000001</v>
      </c>
      <c r="L484" s="92">
        <f>Tabla1[[#This Row],[Precio U. Costo]]*1.25</f>
        <v>323.82499999999999</v>
      </c>
      <c r="M484" s="92">
        <f>Tabla1[[#This Row],[Precio U. Costo]]*1.3</f>
        <v>336.77800000000002</v>
      </c>
      <c r="N484" s="92">
        <f>Tabla1[[#This Row],[Precio U. Costo]]*1.35</f>
        <v>349.73100000000005</v>
      </c>
      <c r="O484" s="92">
        <f>Tabla1[[#This Row],[Precio U. Costo]]*1.4</f>
        <v>362.68399999999997</v>
      </c>
      <c r="P484" s="92">
        <f>Tabla1[[#This Row],[Precio U. Costo]]*1.45</f>
        <v>375.637</v>
      </c>
      <c r="Q484" s="92">
        <f>Tabla1[[#This Row],[Precio U. Costo]]*1.5</f>
        <v>388.59000000000003</v>
      </c>
      <c r="R484" s="100" t="e">
        <f>VLOOKUP(Tabla1[[#This Row],[Item]],Tabla13[],6,)</f>
        <v>#N/A</v>
      </c>
      <c r="S484" s="93" t="e">
        <f>Tabla1[[#This Row],[Cantidad en Existencia registradas]]-Tabla1[[#This Row],[Cantidad vendida
dd/mm/aaaa]]</f>
        <v>#N/A</v>
      </c>
      <c r="T484" s="93" t="e">
        <f>Tabla1[[#This Row],[Cantidad vendida
dd/mm/aaaa]]+#REF!</f>
        <v>#N/A</v>
      </c>
      <c r="U484" s="93" t="e">
        <f>Tabla1[[#This Row],[Existencia
dd/mm/aaaa2]]+#REF!</f>
        <v>#N/A</v>
      </c>
    </row>
    <row r="485" spans="1:21" s="144" customFormat="1" hidden="1" x14ac:dyDescent="0.25">
      <c r="A485" s="143"/>
      <c r="B485" s="93" t="s">
        <v>315</v>
      </c>
      <c r="C485" s="91" t="s">
        <v>988</v>
      </c>
      <c r="D485" s="91" t="s">
        <v>32</v>
      </c>
      <c r="E485" s="213">
        <v>0</v>
      </c>
      <c r="F485" s="161">
        <v>97.81</v>
      </c>
      <c r="G485" s="92">
        <f>Tabla1[[#This Row],[Precio U. Costo]]*1.05</f>
        <v>102.70050000000001</v>
      </c>
      <c r="H485" s="92">
        <f>Tabla1[[#This Row],[Precio U. Costo]]*1.08</f>
        <v>105.63480000000001</v>
      </c>
      <c r="I485" s="92">
        <f>Tabla1[[#This Row],[Precio U. Costo]]*1.1</f>
        <v>107.59100000000001</v>
      </c>
      <c r="J485" s="92">
        <f>Tabla1[[#This Row],[Precio U. Costo]]*1.15</f>
        <v>112.4815</v>
      </c>
      <c r="K485" s="92">
        <f>Tabla1[[#This Row],[Precio U. Costo]]*1.2</f>
        <v>117.372</v>
      </c>
      <c r="L485" s="92">
        <f>Tabla1[[#This Row],[Precio U. Costo]]*1.25</f>
        <v>122.2625</v>
      </c>
      <c r="M485" s="92">
        <f>Tabla1[[#This Row],[Precio U. Costo]]*1.3</f>
        <v>127.15300000000001</v>
      </c>
      <c r="N485" s="92">
        <f>Tabla1[[#This Row],[Precio U. Costo]]*1.35</f>
        <v>132.04350000000002</v>
      </c>
      <c r="O485" s="92">
        <f>Tabla1[[#This Row],[Precio U. Costo]]*1.4</f>
        <v>136.934</v>
      </c>
      <c r="P485" s="92">
        <f>Tabla1[[#This Row],[Precio U. Costo]]*1.45</f>
        <v>141.8245</v>
      </c>
      <c r="Q485" s="92">
        <f>Tabla1[[#This Row],[Precio U. Costo]]*1.5</f>
        <v>146.715</v>
      </c>
      <c r="R485" s="100" t="e">
        <f>VLOOKUP(Tabla1[[#This Row],[Item]],Tabla13[],6,)</f>
        <v>#N/A</v>
      </c>
      <c r="S485" s="140" t="e">
        <f>Tabla1[[#This Row],[Cantidad en Existencia registradas]]-Tabla1[[#This Row],[Cantidad vendida
dd/mm/aaaa]]</f>
        <v>#N/A</v>
      </c>
      <c r="T485" s="148" t="e">
        <f>Tabla1[[#This Row],[Cantidad vendida
dd/mm/aaaa]]+#REF!</f>
        <v>#N/A</v>
      </c>
      <c r="U485" s="148" t="e">
        <f>Tabla1[[#This Row],[Existencia
dd/mm/aaaa2]]+#REF!</f>
        <v>#N/A</v>
      </c>
    </row>
    <row r="486" spans="1:21" s="144" customFormat="1" hidden="1" x14ac:dyDescent="0.25">
      <c r="A486" s="143"/>
      <c r="B486" s="93" t="s">
        <v>315</v>
      </c>
      <c r="C486" s="91" t="s">
        <v>1007</v>
      </c>
      <c r="D486" s="93" t="s">
        <v>32</v>
      </c>
      <c r="E486" s="213">
        <v>10</v>
      </c>
      <c r="F486" s="161">
        <v>227.01</v>
      </c>
      <c r="G486" s="217">
        <f>Tabla1[[#This Row],[Precio U. Costo]]*1.05</f>
        <v>238.3605</v>
      </c>
      <c r="H486" s="217">
        <f>Tabla1[[#This Row],[Precio U. Costo]]*1.08</f>
        <v>245.17080000000001</v>
      </c>
      <c r="I486" s="217">
        <f>Tabla1[[#This Row],[Precio U. Costo]]*1.1</f>
        <v>249.71100000000001</v>
      </c>
      <c r="J486" s="217">
        <f>Tabla1[[#This Row],[Precio U. Costo]]*1.15</f>
        <v>261.06149999999997</v>
      </c>
      <c r="K486" s="217">
        <f>Tabla1[[#This Row],[Precio U. Costo]]*1.2</f>
        <v>272.41199999999998</v>
      </c>
      <c r="L486" s="217">
        <f>Tabla1[[#This Row],[Precio U. Costo]]*1.25</f>
        <v>283.76249999999999</v>
      </c>
      <c r="M486" s="92">
        <f>Tabla1[[#This Row],[Precio U. Costo]]*1.3</f>
        <v>295.113</v>
      </c>
      <c r="N486" s="92">
        <f>Tabla1[[#This Row],[Precio U. Costo]]*1.35</f>
        <v>306.46350000000001</v>
      </c>
      <c r="O486" s="92">
        <f>Tabla1[[#This Row],[Precio U. Costo]]*1.4</f>
        <v>317.81399999999996</v>
      </c>
      <c r="P486" s="217">
        <f>Tabla1[[#This Row],[Precio U. Costo]]*1.45</f>
        <v>329.16449999999998</v>
      </c>
      <c r="Q486" s="217">
        <f>Tabla1[[#This Row],[Precio U. Costo]]*1.5</f>
        <v>340.51499999999999</v>
      </c>
      <c r="R486" s="100" t="e">
        <f>VLOOKUP(Tabla1[[#This Row],[Item]],Tabla13[],6,)</f>
        <v>#N/A</v>
      </c>
      <c r="S486" s="140" t="e">
        <f>Tabla1[[#This Row],[Cantidad en Existencia registradas]]-Tabla1[[#This Row],[Cantidad vendida
dd/mm/aaaa]]</f>
        <v>#N/A</v>
      </c>
      <c r="T486" s="148" t="e">
        <f>Tabla1[[#This Row],[Cantidad vendida
dd/mm/aaaa]]+#REF!</f>
        <v>#N/A</v>
      </c>
      <c r="U486" s="148" t="e">
        <f>Tabla1[[#This Row],[Existencia
dd/mm/aaaa2]]+#REF!</f>
        <v>#N/A</v>
      </c>
    </row>
    <row r="487" spans="1:21" s="144" customFormat="1" ht="14.45" hidden="1" customHeight="1" x14ac:dyDescent="0.25">
      <c r="A487" s="99" t="s">
        <v>391</v>
      </c>
      <c r="B487" s="94" t="s">
        <v>315</v>
      </c>
      <c r="C487" s="91" t="s">
        <v>998</v>
      </c>
      <c r="D487" s="91" t="s">
        <v>32</v>
      </c>
      <c r="E487" s="212">
        <v>0</v>
      </c>
      <c r="F487" s="132">
        <v>339.59</v>
      </c>
      <c r="G487" s="92">
        <f>Tabla1[[#This Row],[Precio U. Costo]]*1.05</f>
        <v>356.56950000000001</v>
      </c>
      <c r="H487" s="92">
        <f>Tabla1[[#This Row],[Precio U. Costo]]*1.08</f>
        <v>366.75720000000001</v>
      </c>
      <c r="I487" s="92">
        <f>Tabla1[[#This Row],[Precio U. Costo]]*1.1</f>
        <v>373.54899999999998</v>
      </c>
      <c r="J487" s="92">
        <f>Tabla1[[#This Row],[Precio U. Costo]]*1.15</f>
        <v>390.52849999999995</v>
      </c>
      <c r="K487" s="92">
        <f>Tabla1[[#This Row],[Precio U. Costo]]*1.2</f>
        <v>407.50799999999998</v>
      </c>
      <c r="L487" s="92">
        <f>Tabla1[[#This Row],[Precio U. Costo]]*1.25</f>
        <v>424.48749999999995</v>
      </c>
      <c r="M487" s="92">
        <f>Tabla1[[#This Row],[Precio U. Costo]]*1.3</f>
        <v>441.46699999999998</v>
      </c>
      <c r="N487" s="92">
        <f>Tabla1[[#This Row],[Precio U. Costo]]*1.35</f>
        <v>458.44650000000001</v>
      </c>
      <c r="O487" s="92">
        <f>Tabla1[[#This Row],[Precio U. Costo]]*1.4</f>
        <v>475.42599999999993</v>
      </c>
      <c r="P487" s="92">
        <f>Tabla1[[#This Row],[Precio U. Costo]]*1.45</f>
        <v>492.40549999999996</v>
      </c>
      <c r="Q487" s="92">
        <f>Tabla1[[#This Row],[Precio U. Costo]]*1.5</f>
        <v>509.38499999999999</v>
      </c>
      <c r="R487" s="100" t="e">
        <f>VLOOKUP(Tabla1[[#This Row],[Item]],Tabla13[],6,)</f>
        <v>#N/A</v>
      </c>
      <c r="S487" s="93" t="e">
        <f>Tabla1[[#This Row],[Cantidad en Existencia registradas]]-Tabla1[[#This Row],[Cantidad vendida
dd/mm/aaaa]]</f>
        <v>#N/A</v>
      </c>
      <c r="T487" s="93" t="e">
        <f>Tabla1[[#This Row],[Cantidad vendida
dd/mm/aaaa]]+#REF!</f>
        <v>#N/A</v>
      </c>
      <c r="U487" s="93" t="e">
        <f>Tabla1[[#This Row],[Existencia
dd/mm/aaaa2]]+#REF!</f>
        <v>#N/A</v>
      </c>
    </row>
    <row r="488" spans="1:21" s="144" customFormat="1" hidden="1" x14ac:dyDescent="0.25">
      <c r="A488" s="143"/>
      <c r="B488" s="93" t="s">
        <v>315</v>
      </c>
      <c r="C488" s="91" t="s">
        <v>989</v>
      </c>
      <c r="D488" s="91" t="s">
        <v>32</v>
      </c>
      <c r="E488" s="213">
        <v>0</v>
      </c>
      <c r="F488" s="161">
        <v>102.71</v>
      </c>
      <c r="G488" s="92">
        <f>Tabla1[[#This Row],[Precio U. Costo]]*1.05</f>
        <v>107.8455</v>
      </c>
      <c r="H488" s="92">
        <f>Tabla1[[#This Row],[Precio U. Costo]]*1.08</f>
        <v>110.9268</v>
      </c>
      <c r="I488" s="92">
        <f>Tabla1[[#This Row],[Precio U. Costo]]*1.1</f>
        <v>112.98100000000001</v>
      </c>
      <c r="J488" s="92">
        <f>Tabla1[[#This Row],[Precio U. Costo]]*1.15</f>
        <v>118.11649999999999</v>
      </c>
      <c r="K488" s="92">
        <f>Tabla1[[#This Row],[Precio U. Costo]]*1.2</f>
        <v>123.25199999999998</v>
      </c>
      <c r="L488" s="92">
        <f>Tabla1[[#This Row],[Precio U. Costo]]*1.25</f>
        <v>128.38749999999999</v>
      </c>
      <c r="M488" s="92">
        <f>Tabla1[[#This Row],[Precio U. Costo]]*1.3</f>
        <v>133.523</v>
      </c>
      <c r="N488" s="92">
        <f>Tabla1[[#This Row],[Precio U. Costo]]*1.35</f>
        <v>138.6585</v>
      </c>
      <c r="O488" s="92">
        <f>Tabla1[[#This Row],[Precio U. Costo]]*1.4</f>
        <v>143.79399999999998</v>
      </c>
      <c r="P488" s="92">
        <f>Tabla1[[#This Row],[Precio U. Costo]]*1.45</f>
        <v>148.92949999999999</v>
      </c>
      <c r="Q488" s="92">
        <f>Tabla1[[#This Row],[Precio U. Costo]]*1.5</f>
        <v>154.065</v>
      </c>
      <c r="R488" s="100" t="e">
        <f>VLOOKUP(Tabla1[[#This Row],[Item]],Tabla13[],6,)</f>
        <v>#N/A</v>
      </c>
      <c r="S488" s="140" t="e">
        <f>Tabla1[[#This Row],[Cantidad en Existencia registradas]]-Tabla1[[#This Row],[Cantidad vendida
dd/mm/aaaa]]</f>
        <v>#N/A</v>
      </c>
      <c r="T488" s="148" t="e">
        <f>Tabla1[[#This Row],[Cantidad vendida
dd/mm/aaaa]]+#REF!</f>
        <v>#N/A</v>
      </c>
      <c r="U488" s="148" t="e">
        <f>Tabla1[[#This Row],[Existencia
dd/mm/aaaa2]]+#REF!</f>
        <v>#N/A</v>
      </c>
    </row>
    <row r="489" spans="1:21" s="144" customFormat="1" hidden="1" x14ac:dyDescent="0.25">
      <c r="A489" s="99" t="s">
        <v>390</v>
      </c>
      <c r="B489" s="94" t="s">
        <v>315</v>
      </c>
      <c r="C489" s="91" t="s">
        <v>997</v>
      </c>
      <c r="D489" s="91" t="s">
        <v>32</v>
      </c>
      <c r="E489" s="212">
        <v>0</v>
      </c>
      <c r="F489" s="132">
        <v>355.14</v>
      </c>
      <c r="G489" s="92">
        <f>Tabla1[[#This Row],[Precio U. Costo]]*1.05</f>
        <v>372.89699999999999</v>
      </c>
      <c r="H489" s="92">
        <f>Tabla1[[#This Row],[Precio U. Costo]]*1.08</f>
        <v>383.55119999999999</v>
      </c>
      <c r="I489" s="92">
        <f>Tabla1[[#This Row],[Precio U. Costo]]*1.1</f>
        <v>390.654</v>
      </c>
      <c r="J489" s="92">
        <f>Tabla1[[#This Row],[Precio U. Costo]]*1.15</f>
        <v>408.41099999999994</v>
      </c>
      <c r="K489" s="92">
        <f>Tabla1[[#This Row],[Precio U. Costo]]*1.2</f>
        <v>426.16799999999995</v>
      </c>
      <c r="L489" s="92">
        <f>Tabla1[[#This Row],[Precio U. Costo]]*1.25</f>
        <v>443.92499999999995</v>
      </c>
      <c r="M489" s="92">
        <f>Tabla1[[#This Row],[Precio U. Costo]]*1.3</f>
        <v>461.68200000000002</v>
      </c>
      <c r="N489" s="92">
        <f>Tabla1[[#This Row],[Precio U. Costo]]*1.35</f>
        <v>479.43900000000002</v>
      </c>
      <c r="O489" s="92">
        <f>Tabla1[[#This Row],[Precio U. Costo]]*1.4</f>
        <v>497.19599999999997</v>
      </c>
      <c r="P489" s="92">
        <f>Tabla1[[#This Row],[Precio U. Costo]]*1.45</f>
        <v>514.95299999999997</v>
      </c>
      <c r="Q489" s="92">
        <f>Tabla1[[#This Row],[Precio U. Costo]]*1.5</f>
        <v>532.71</v>
      </c>
      <c r="R489" s="100" t="e">
        <f>VLOOKUP(Tabla1[[#This Row],[Item]],Tabla13[],6,)</f>
        <v>#N/A</v>
      </c>
      <c r="S489" s="93" t="e">
        <f>Tabla1[[#This Row],[Cantidad en Existencia registradas]]-Tabla1[[#This Row],[Cantidad vendida
dd/mm/aaaa]]</f>
        <v>#N/A</v>
      </c>
      <c r="T489" s="93" t="e">
        <f>Tabla1[[#This Row],[Cantidad vendida
dd/mm/aaaa]]+#REF!</f>
        <v>#N/A</v>
      </c>
      <c r="U489" s="93" t="e">
        <f>Tabla1[[#This Row],[Existencia
dd/mm/aaaa2]]+#REF!</f>
        <v>#N/A</v>
      </c>
    </row>
    <row r="490" spans="1:21" s="144" customFormat="1" hidden="1" x14ac:dyDescent="0.25">
      <c r="A490" s="143"/>
      <c r="B490" s="93" t="s">
        <v>315</v>
      </c>
      <c r="C490" s="91" t="s">
        <v>1006</v>
      </c>
      <c r="D490" s="93" t="s">
        <v>32</v>
      </c>
      <c r="E490" s="213">
        <v>0</v>
      </c>
      <c r="F490" s="161">
        <v>236.99</v>
      </c>
      <c r="G490" s="217">
        <f>Tabla1[[#This Row],[Precio U. Costo]]*1.05</f>
        <v>248.83950000000002</v>
      </c>
      <c r="H490" s="217">
        <f>Tabla1[[#This Row],[Precio U. Costo]]*1.08</f>
        <v>255.94920000000002</v>
      </c>
      <c r="I490" s="217">
        <f>Tabla1[[#This Row],[Precio U. Costo]]*1.1</f>
        <v>260.68900000000002</v>
      </c>
      <c r="J490" s="217">
        <f>Tabla1[[#This Row],[Precio U. Costo]]*1.15</f>
        <v>272.5385</v>
      </c>
      <c r="K490" s="217">
        <f>Tabla1[[#This Row],[Precio U. Costo]]*1.2</f>
        <v>284.38799999999998</v>
      </c>
      <c r="L490" s="217">
        <f>Tabla1[[#This Row],[Precio U. Costo]]*1.25</f>
        <v>296.23750000000001</v>
      </c>
      <c r="M490" s="92">
        <f>Tabla1[[#This Row],[Precio U. Costo]]*1.3</f>
        <v>308.08700000000005</v>
      </c>
      <c r="N490" s="92">
        <f>Tabla1[[#This Row],[Precio U. Costo]]*1.35</f>
        <v>319.93650000000002</v>
      </c>
      <c r="O490" s="92">
        <f>Tabla1[[#This Row],[Precio U. Costo]]*1.4</f>
        <v>331.786</v>
      </c>
      <c r="P490" s="217">
        <f>Tabla1[[#This Row],[Precio U. Costo]]*1.45</f>
        <v>343.63549999999998</v>
      </c>
      <c r="Q490" s="217">
        <f>Tabla1[[#This Row],[Precio U. Costo]]*1.5</f>
        <v>355.48500000000001</v>
      </c>
      <c r="R490" s="100" t="e">
        <f>VLOOKUP(Tabla1[[#This Row],[Item]],Tabla13[],6,)</f>
        <v>#N/A</v>
      </c>
      <c r="S490" s="140" t="e">
        <f>Tabla1[[#This Row],[Cantidad en Existencia registradas]]-Tabla1[[#This Row],[Cantidad vendida
dd/mm/aaaa]]</f>
        <v>#N/A</v>
      </c>
      <c r="T490" s="148" t="e">
        <f>Tabla1[[#This Row],[Cantidad vendida
dd/mm/aaaa]]+#REF!</f>
        <v>#N/A</v>
      </c>
      <c r="U490" s="148" t="e">
        <f>Tabla1[[#This Row],[Existencia
dd/mm/aaaa2]]+#REF!</f>
        <v>#N/A</v>
      </c>
    </row>
    <row r="491" spans="1:21" s="144" customFormat="1" ht="14.45" hidden="1" customHeight="1" x14ac:dyDescent="0.25">
      <c r="A491" s="99" t="s">
        <v>448</v>
      </c>
      <c r="B491" s="94" t="s">
        <v>1</v>
      </c>
      <c r="C491" s="94" t="s">
        <v>733</v>
      </c>
      <c r="D491" s="91" t="s">
        <v>32</v>
      </c>
      <c r="E491" s="212">
        <v>0</v>
      </c>
      <c r="F491" s="127">
        <v>105.51</v>
      </c>
      <c r="G491" s="92">
        <f>Tabla1[[#This Row],[Precio U. Costo]]*1.05</f>
        <v>110.78550000000001</v>
      </c>
      <c r="H491" s="92">
        <f>Tabla1[[#This Row],[Precio U. Costo]]*1.08</f>
        <v>113.95080000000002</v>
      </c>
      <c r="I491" s="92">
        <f>Tabla1[[#This Row],[Precio U. Costo]]*1.1</f>
        <v>116.06100000000002</v>
      </c>
      <c r="J491" s="92">
        <f>Tabla1[[#This Row],[Precio U. Costo]]*1.15</f>
        <v>121.3365</v>
      </c>
      <c r="K491" s="92">
        <f>Tabla1[[#This Row],[Precio U. Costo]]*1.2</f>
        <v>126.61199999999999</v>
      </c>
      <c r="L491" s="92">
        <f>Tabla1[[#This Row],[Precio U. Costo]]*1.25</f>
        <v>131.88750000000002</v>
      </c>
      <c r="M491" s="92">
        <f>Tabla1[[#This Row],[Precio U. Costo]]*1.3</f>
        <v>137.16300000000001</v>
      </c>
      <c r="N491" s="92">
        <f>Tabla1[[#This Row],[Precio U. Costo]]*1.35</f>
        <v>142.4385</v>
      </c>
      <c r="O491" s="92">
        <f>Tabla1[[#This Row],[Precio U. Costo]]*1.4</f>
        <v>147.714</v>
      </c>
      <c r="P491" s="92">
        <f>Tabla1[[#This Row],[Precio U. Costo]]*1.45</f>
        <v>152.98949999999999</v>
      </c>
      <c r="Q491" s="92">
        <f>Tabla1[[#This Row],[Precio U. Costo]]*1.5</f>
        <v>158.26500000000001</v>
      </c>
      <c r="R491" s="100" t="e">
        <f>VLOOKUP(Tabla1[[#This Row],[Item]],Tabla13[],6,)</f>
        <v>#N/A</v>
      </c>
      <c r="S491" s="93" t="e">
        <f>Tabla1[[#This Row],[Cantidad en Existencia registradas]]-Tabla1[[#This Row],[Cantidad vendida
dd/mm/aaaa]]</f>
        <v>#N/A</v>
      </c>
      <c r="T491" s="93" t="e">
        <f>Tabla1[[#This Row],[Cantidad vendida
dd/mm/aaaa]]+#REF!</f>
        <v>#N/A</v>
      </c>
      <c r="U491" s="93" t="e">
        <f>Tabla1[[#This Row],[Existencia
dd/mm/aaaa2]]+#REF!</f>
        <v>#N/A</v>
      </c>
    </row>
    <row r="492" spans="1:21" s="144" customFormat="1" ht="14.45" hidden="1" customHeight="1" x14ac:dyDescent="0.25">
      <c r="A492" s="99" t="s">
        <v>447</v>
      </c>
      <c r="B492" s="94" t="s">
        <v>1</v>
      </c>
      <c r="C492" s="94" t="s">
        <v>59</v>
      </c>
      <c r="D492" s="91" t="s">
        <v>32</v>
      </c>
      <c r="E492" s="241">
        <v>94</v>
      </c>
      <c r="F492" s="244">
        <v>110.89</v>
      </c>
      <c r="G492" s="92">
        <f>Tabla1[[#This Row],[Precio U. Costo]]*1.05</f>
        <v>116.4345</v>
      </c>
      <c r="H492" s="92">
        <f>Tabla1[[#This Row],[Precio U. Costo]]*1.08</f>
        <v>119.7612</v>
      </c>
      <c r="I492" s="92">
        <f>Tabla1[[#This Row],[Precio U. Costo]]*1.1</f>
        <v>121.97900000000001</v>
      </c>
      <c r="J492" s="92">
        <f>Tabla1[[#This Row],[Precio U. Costo]]*1.15</f>
        <v>127.52349999999998</v>
      </c>
      <c r="K492" s="92">
        <f>Tabla1[[#This Row],[Precio U. Costo]]*1.2</f>
        <v>133.06799999999998</v>
      </c>
      <c r="L492" s="92">
        <f>Tabla1[[#This Row],[Precio U. Costo]]*1.25</f>
        <v>138.61250000000001</v>
      </c>
      <c r="M492" s="92">
        <f>Tabla1[[#This Row],[Precio U. Costo]]*1.3</f>
        <v>144.15700000000001</v>
      </c>
      <c r="N492" s="92">
        <f>Tabla1[[#This Row],[Precio U. Costo]]*1.35</f>
        <v>149.70150000000001</v>
      </c>
      <c r="O492" s="92">
        <f>Tabla1[[#This Row],[Precio U. Costo]]*1.4</f>
        <v>155.24599999999998</v>
      </c>
      <c r="P492" s="92">
        <f>Tabla1[[#This Row],[Precio U. Costo]]*1.45</f>
        <v>160.79050000000001</v>
      </c>
      <c r="Q492" s="92">
        <f>Tabla1[[#This Row],[Precio U. Costo]]*1.5</f>
        <v>166.33500000000001</v>
      </c>
      <c r="R492" s="100" t="e">
        <f>VLOOKUP(Tabla1[[#This Row],[Item]],Tabla13[],6,)</f>
        <v>#N/A</v>
      </c>
      <c r="S492" s="93" t="e">
        <f>Tabla1[[#This Row],[Cantidad en Existencia registradas]]-Tabla1[[#This Row],[Cantidad vendida
dd/mm/aaaa]]</f>
        <v>#N/A</v>
      </c>
      <c r="T492" s="93" t="e">
        <f>Tabla1[[#This Row],[Cantidad vendida
dd/mm/aaaa]]+#REF!</f>
        <v>#N/A</v>
      </c>
      <c r="U492" s="93" t="e">
        <f>Tabla1[[#This Row],[Existencia
dd/mm/aaaa2]]+#REF!</f>
        <v>#N/A</v>
      </c>
    </row>
    <row r="493" spans="1:21" s="144" customFormat="1" ht="14.45" hidden="1" customHeight="1" x14ac:dyDescent="0.25">
      <c r="A493" s="99" t="s">
        <v>446</v>
      </c>
      <c r="B493" s="94" t="s">
        <v>1</v>
      </c>
      <c r="C493" s="91" t="s">
        <v>60</v>
      </c>
      <c r="D493" s="91" t="s">
        <v>32</v>
      </c>
      <c r="E493" s="241">
        <v>20</v>
      </c>
      <c r="F493" s="231">
        <v>75.599999999999994</v>
      </c>
      <c r="G493" s="92">
        <f>Tabla1[[#This Row],[Precio U. Costo]]*1.05</f>
        <v>79.38</v>
      </c>
      <c r="H493" s="92">
        <f>Tabla1[[#This Row],[Precio U. Costo]]*1.08</f>
        <v>81.647999999999996</v>
      </c>
      <c r="I493" s="92">
        <f>Tabla1[[#This Row],[Precio U. Costo]]*1.1</f>
        <v>83.16</v>
      </c>
      <c r="J493" s="92">
        <f>Tabla1[[#This Row],[Precio U. Costo]]*1.15</f>
        <v>86.939999999999984</v>
      </c>
      <c r="K493" s="92">
        <f>Tabla1[[#This Row],[Precio U. Costo]]*1.2</f>
        <v>90.719999999999985</v>
      </c>
      <c r="L493" s="92">
        <f>Tabla1[[#This Row],[Precio U. Costo]]*1.25</f>
        <v>94.5</v>
      </c>
      <c r="M493" s="92">
        <f>Tabla1[[#This Row],[Precio U. Costo]]*1.3</f>
        <v>98.28</v>
      </c>
      <c r="N493" s="92">
        <f>Tabla1[[#This Row],[Precio U. Costo]]*1.35</f>
        <v>102.06</v>
      </c>
      <c r="O493" s="92">
        <f>Tabla1[[#This Row],[Precio U. Costo]]*1.4</f>
        <v>105.83999999999999</v>
      </c>
      <c r="P493" s="92">
        <f>Tabla1[[#This Row],[Precio U. Costo]]*1.45</f>
        <v>109.61999999999999</v>
      </c>
      <c r="Q493" s="92">
        <f>Tabla1[[#This Row],[Precio U. Costo]]*1.5</f>
        <v>113.39999999999999</v>
      </c>
      <c r="R493" s="100" t="e">
        <f>VLOOKUP(Tabla1[[#This Row],[Item]],Tabla13[],6,)</f>
        <v>#N/A</v>
      </c>
      <c r="S493" s="93" t="e">
        <f>Tabla1[[#This Row],[Cantidad en Existencia registradas]]-Tabla1[[#This Row],[Cantidad vendida
dd/mm/aaaa]]</f>
        <v>#N/A</v>
      </c>
      <c r="T493" s="93" t="e">
        <f>Tabla1[[#This Row],[Cantidad vendida
dd/mm/aaaa]]+#REF!</f>
        <v>#N/A</v>
      </c>
      <c r="U493" s="93" t="e">
        <f>Tabla1[[#This Row],[Existencia
dd/mm/aaaa2]]+#REF!</f>
        <v>#N/A</v>
      </c>
    </row>
    <row r="494" spans="1:21" s="144" customFormat="1" ht="14.45" hidden="1" customHeight="1" x14ac:dyDescent="0.25">
      <c r="A494" s="99" t="s">
        <v>445</v>
      </c>
      <c r="B494" s="94" t="s">
        <v>1</v>
      </c>
      <c r="C494" s="91" t="s">
        <v>61</v>
      </c>
      <c r="D494" s="91" t="s">
        <v>32</v>
      </c>
      <c r="E494" s="241">
        <v>94</v>
      </c>
      <c r="F494" s="234">
        <v>71.400000000000006</v>
      </c>
      <c r="G494" s="92">
        <f>Tabla1[[#This Row],[Precio U. Costo]]*1.05</f>
        <v>74.970000000000013</v>
      </c>
      <c r="H494" s="92">
        <f>Tabla1[[#This Row],[Precio U. Costo]]*1.08</f>
        <v>77.112000000000009</v>
      </c>
      <c r="I494" s="92">
        <f>Tabla1[[#This Row],[Precio U. Costo]]*1.1</f>
        <v>78.540000000000006</v>
      </c>
      <c r="J494" s="92">
        <f>Tabla1[[#This Row],[Precio U. Costo]]*1.15</f>
        <v>82.11</v>
      </c>
      <c r="K494" s="92">
        <f>Tabla1[[#This Row],[Precio U. Costo]]*1.2</f>
        <v>85.68</v>
      </c>
      <c r="L494" s="92">
        <f>Tabla1[[#This Row],[Precio U. Costo]]*1.25</f>
        <v>89.25</v>
      </c>
      <c r="M494" s="92">
        <f>Tabla1[[#This Row],[Precio U. Costo]]*1.3</f>
        <v>92.820000000000007</v>
      </c>
      <c r="N494" s="92">
        <f>Tabla1[[#This Row],[Precio U. Costo]]*1.35</f>
        <v>96.390000000000015</v>
      </c>
      <c r="O494" s="92">
        <f>Tabla1[[#This Row],[Precio U. Costo]]*1.4</f>
        <v>99.960000000000008</v>
      </c>
      <c r="P494" s="92">
        <f>Tabla1[[#This Row],[Precio U. Costo]]*1.45</f>
        <v>103.53</v>
      </c>
      <c r="Q494" s="92">
        <f>Tabla1[[#This Row],[Precio U. Costo]]*1.5</f>
        <v>107.10000000000001</v>
      </c>
      <c r="R494" s="100" t="e">
        <f>VLOOKUP(Tabla1[[#This Row],[Item]],Tabla13[],6,)</f>
        <v>#N/A</v>
      </c>
      <c r="S494" s="93" t="e">
        <f>Tabla1[[#This Row],[Cantidad en Existencia registradas]]-Tabla1[[#This Row],[Cantidad vendida
dd/mm/aaaa]]</f>
        <v>#N/A</v>
      </c>
      <c r="T494" s="93" t="e">
        <f>Tabla1[[#This Row],[Cantidad vendida
dd/mm/aaaa]]+#REF!</f>
        <v>#N/A</v>
      </c>
      <c r="U494" s="93" t="e">
        <f>Tabla1[[#This Row],[Existencia
dd/mm/aaaa2]]+#REF!</f>
        <v>#N/A</v>
      </c>
    </row>
    <row r="495" spans="1:21" s="144" customFormat="1" ht="14.45" hidden="1" customHeight="1" x14ac:dyDescent="0.25">
      <c r="A495" s="99" t="s">
        <v>444</v>
      </c>
      <c r="B495" s="94" t="s">
        <v>1</v>
      </c>
      <c r="C495" s="91" t="s">
        <v>1045</v>
      </c>
      <c r="D495" s="91" t="s">
        <v>32</v>
      </c>
      <c r="E495" s="222">
        <v>9</v>
      </c>
      <c r="F495" s="231">
        <v>75</v>
      </c>
      <c r="G495" s="92">
        <f>Tabla1[[#This Row],[Precio U. Costo]]*1.05</f>
        <v>78.75</v>
      </c>
      <c r="H495" s="92">
        <f>Tabla1[[#This Row],[Precio U. Costo]]*1.08</f>
        <v>81</v>
      </c>
      <c r="I495" s="92">
        <f>Tabla1[[#This Row],[Precio U. Costo]]*1.1</f>
        <v>82.5</v>
      </c>
      <c r="J495" s="92">
        <f>Tabla1[[#This Row],[Precio U. Costo]]*1.15</f>
        <v>86.25</v>
      </c>
      <c r="K495" s="92">
        <f>Tabla1[[#This Row],[Precio U. Costo]]*1.2</f>
        <v>90</v>
      </c>
      <c r="L495" s="92">
        <f>Tabla1[[#This Row],[Precio U. Costo]]*1.25</f>
        <v>93.75</v>
      </c>
      <c r="M495" s="92">
        <f>Tabla1[[#This Row],[Precio U. Costo]]*1.3</f>
        <v>97.5</v>
      </c>
      <c r="N495" s="92">
        <f>Tabla1[[#This Row],[Precio U. Costo]]*1.35</f>
        <v>101.25</v>
      </c>
      <c r="O495" s="92">
        <f>Tabla1[[#This Row],[Precio U. Costo]]*1.4</f>
        <v>105</v>
      </c>
      <c r="P495" s="92">
        <f>Tabla1[[#This Row],[Precio U. Costo]]*1.45</f>
        <v>108.75</v>
      </c>
      <c r="Q495" s="92">
        <f>Tabla1[[#This Row],[Precio U. Costo]]*1.5</f>
        <v>112.5</v>
      </c>
      <c r="R495" s="100" t="e">
        <f>VLOOKUP(Tabla1[[#This Row],[Item]],Tabla13[],6,)</f>
        <v>#N/A</v>
      </c>
      <c r="S495" s="93" t="e">
        <f>Tabla1[[#This Row],[Cantidad en Existencia registradas]]-Tabla1[[#This Row],[Cantidad vendida
dd/mm/aaaa]]</f>
        <v>#N/A</v>
      </c>
      <c r="T495" s="93" t="e">
        <f>Tabla1[[#This Row],[Cantidad vendida
dd/mm/aaaa]]+#REF!</f>
        <v>#N/A</v>
      </c>
      <c r="U495" s="93" t="e">
        <f>Tabla1[[#This Row],[Existencia
dd/mm/aaaa2]]+#REF!</f>
        <v>#N/A</v>
      </c>
    </row>
    <row r="496" spans="1:21" s="144" customFormat="1" ht="14.45" hidden="1" customHeight="1" x14ac:dyDescent="0.25">
      <c r="A496" s="99" t="s">
        <v>389</v>
      </c>
      <c r="B496" s="94" t="s">
        <v>315</v>
      </c>
      <c r="C496" s="91" t="s">
        <v>755</v>
      </c>
      <c r="D496" s="91" t="s">
        <v>32</v>
      </c>
      <c r="E496" s="241">
        <v>5</v>
      </c>
      <c r="F496" s="211">
        <v>124.1664</v>
      </c>
      <c r="G496" s="92">
        <f>Tabla1[[#This Row],[Precio U. Costo]]*1.05</f>
        <v>130.37472</v>
      </c>
      <c r="H496" s="92">
        <f>Tabla1[[#This Row],[Precio U. Costo]]*1.08</f>
        <v>134.09971200000001</v>
      </c>
      <c r="I496" s="92">
        <f>Tabla1[[#This Row],[Precio U. Costo]]*1.1</f>
        <v>136.58304000000001</v>
      </c>
      <c r="J496" s="92">
        <f>Tabla1[[#This Row],[Precio U. Costo]]*1.15</f>
        <v>142.79136</v>
      </c>
      <c r="K496" s="92">
        <f>Tabla1[[#This Row],[Precio U. Costo]]*1.2</f>
        <v>148.99967999999998</v>
      </c>
      <c r="L496" s="92">
        <f>Tabla1[[#This Row],[Precio U. Costo]]*1.25</f>
        <v>155.208</v>
      </c>
      <c r="M496" s="92">
        <f>Tabla1[[#This Row],[Precio U. Costo]]*1.3</f>
        <v>161.41632000000001</v>
      </c>
      <c r="N496" s="92">
        <f>Tabla1[[#This Row],[Precio U. Costo]]*1.35</f>
        <v>167.62464</v>
      </c>
      <c r="O496" s="92">
        <f>Tabla1[[#This Row],[Precio U. Costo]]*1.4</f>
        <v>173.83295999999999</v>
      </c>
      <c r="P496" s="92">
        <f>Tabla1[[#This Row],[Precio U. Costo]]*1.45</f>
        <v>180.04128</v>
      </c>
      <c r="Q496" s="92">
        <f>Tabla1[[#This Row],[Precio U. Costo]]*1.5</f>
        <v>186.24959999999999</v>
      </c>
      <c r="R496" s="100" t="e">
        <f>VLOOKUP(Tabla1[[#This Row],[Item]],Tabla13[],6,)</f>
        <v>#N/A</v>
      </c>
      <c r="S496" s="93" t="e">
        <f>Tabla1[[#This Row],[Cantidad en Existencia registradas]]-Tabla1[[#This Row],[Cantidad vendida
dd/mm/aaaa]]</f>
        <v>#N/A</v>
      </c>
      <c r="T496" s="93" t="e">
        <f>Tabla1[[#This Row],[Cantidad vendida
dd/mm/aaaa]]+#REF!</f>
        <v>#N/A</v>
      </c>
      <c r="U496" s="93" t="e">
        <f>Tabla1[[#This Row],[Existencia
dd/mm/aaaa2]]+#REF!</f>
        <v>#N/A</v>
      </c>
    </row>
    <row r="497" spans="1:21" s="144" customFormat="1" ht="14.45" hidden="1" customHeight="1" x14ac:dyDescent="0.25">
      <c r="A497" s="99" t="s">
        <v>388</v>
      </c>
      <c r="B497" s="94" t="s">
        <v>315</v>
      </c>
      <c r="C497" s="91" t="s">
        <v>169</v>
      </c>
      <c r="D497" s="91" t="s">
        <v>32</v>
      </c>
      <c r="E497" s="241">
        <v>0</v>
      </c>
      <c r="F497" s="211">
        <v>81.188400000000001</v>
      </c>
      <c r="G497" s="92">
        <f>Tabla1[[#This Row],[Precio U. Costo]]*1.05</f>
        <v>85.247820000000004</v>
      </c>
      <c r="H497" s="92">
        <f>Tabla1[[#This Row],[Precio U. Costo]]*1.08</f>
        <v>87.683472000000009</v>
      </c>
      <c r="I497" s="92">
        <f>Tabla1[[#This Row],[Precio U. Costo]]*1.1</f>
        <v>89.307240000000007</v>
      </c>
      <c r="J497" s="92">
        <f>Tabla1[[#This Row],[Precio U. Costo]]*1.15</f>
        <v>93.366659999999996</v>
      </c>
      <c r="K497" s="92">
        <f>Tabla1[[#This Row],[Precio U. Costo]]*1.2</f>
        <v>97.426079999999999</v>
      </c>
      <c r="L497" s="92">
        <f>Tabla1[[#This Row],[Precio U. Costo]]*1.25</f>
        <v>101.4855</v>
      </c>
      <c r="M497" s="92">
        <f>Tabla1[[#This Row],[Precio U. Costo]]*1.3</f>
        <v>105.54492</v>
      </c>
      <c r="N497" s="92">
        <f>Tabla1[[#This Row],[Precio U. Costo]]*1.35</f>
        <v>109.60434000000001</v>
      </c>
      <c r="O497" s="92">
        <f>Tabla1[[#This Row],[Precio U. Costo]]*1.4</f>
        <v>113.66376</v>
      </c>
      <c r="P497" s="92">
        <f>Tabla1[[#This Row],[Precio U. Costo]]*1.45</f>
        <v>117.72318</v>
      </c>
      <c r="Q497" s="92">
        <f>Tabla1[[#This Row],[Precio U. Costo]]*1.5</f>
        <v>121.7826</v>
      </c>
      <c r="R497" s="100" t="e">
        <f>VLOOKUP(Tabla1[[#This Row],[Item]],Tabla13[],6,)</f>
        <v>#N/A</v>
      </c>
      <c r="S497" s="93" t="e">
        <f>Tabla1[[#This Row],[Cantidad en Existencia registradas]]-Tabla1[[#This Row],[Cantidad vendida
dd/mm/aaaa]]</f>
        <v>#N/A</v>
      </c>
      <c r="T497" s="93" t="e">
        <f>Tabla1[[#This Row],[Cantidad vendida
dd/mm/aaaa]]+#REF!</f>
        <v>#N/A</v>
      </c>
      <c r="U497" s="93" t="e">
        <f>Tabla1[[#This Row],[Existencia
dd/mm/aaaa2]]+#REF!</f>
        <v>#N/A</v>
      </c>
    </row>
    <row r="498" spans="1:21" s="144" customFormat="1" ht="14.45" hidden="1" customHeight="1" x14ac:dyDescent="0.25">
      <c r="A498" s="99" t="s">
        <v>387</v>
      </c>
      <c r="B498" s="94" t="s">
        <v>315</v>
      </c>
      <c r="C498" s="91" t="s">
        <v>754</v>
      </c>
      <c r="D498" s="91" t="s">
        <v>32</v>
      </c>
      <c r="E498" s="241">
        <v>36</v>
      </c>
      <c r="F498" s="211">
        <v>73.230800000000002</v>
      </c>
      <c r="G498" s="92">
        <f>Tabla1[[#This Row],[Precio U. Costo]]*1.05</f>
        <v>76.892340000000004</v>
      </c>
      <c r="H498" s="92">
        <f>Tabla1[[#This Row],[Precio U. Costo]]*1.08</f>
        <v>79.089264000000014</v>
      </c>
      <c r="I498" s="92">
        <f>Tabla1[[#This Row],[Precio U. Costo]]*1.1</f>
        <v>80.553880000000007</v>
      </c>
      <c r="J498" s="92">
        <f>Tabla1[[#This Row],[Precio U. Costo]]*1.15</f>
        <v>84.215419999999995</v>
      </c>
      <c r="K498" s="92">
        <f>Tabla1[[#This Row],[Precio U. Costo]]*1.2</f>
        <v>87.876959999999997</v>
      </c>
      <c r="L498" s="92">
        <f>Tabla1[[#This Row],[Precio U. Costo]]*1.25</f>
        <v>91.538499999999999</v>
      </c>
      <c r="M498" s="92">
        <f>Tabla1[[#This Row],[Precio U. Costo]]*1.3</f>
        <v>95.200040000000001</v>
      </c>
      <c r="N498" s="92">
        <f>Tabla1[[#This Row],[Precio U. Costo]]*1.35</f>
        <v>98.861580000000004</v>
      </c>
      <c r="O498" s="92">
        <f>Tabla1[[#This Row],[Precio U. Costo]]*1.4</f>
        <v>102.52311999999999</v>
      </c>
      <c r="P498" s="92">
        <f>Tabla1[[#This Row],[Precio U. Costo]]*1.45</f>
        <v>106.18465999999999</v>
      </c>
      <c r="Q498" s="92">
        <f>Tabla1[[#This Row],[Precio U. Costo]]*1.5</f>
        <v>109.84620000000001</v>
      </c>
      <c r="R498" s="100" t="e">
        <f>VLOOKUP(Tabla1[[#This Row],[Item]],Tabla13[],6,)</f>
        <v>#N/A</v>
      </c>
      <c r="S498" s="93" t="e">
        <f>Tabla1[[#This Row],[Cantidad en Existencia registradas]]-Tabla1[[#This Row],[Cantidad vendida
dd/mm/aaaa]]</f>
        <v>#N/A</v>
      </c>
      <c r="T498" s="93" t="e">
        <f>Tabla1[[#This Row],[Cantidad vendida
dd/mm/aaaa]]+#REF!</f>
        <v>#N/A</v>
      </c>
      <c r="U498" s="93" t="e">
        <f>Tabla1[[#This Row],[Existencia
dd/mm/aaaa2]]+#REF!</f>
        <v>#N/A</v>
      </c>
    </row>
    <row r="499" spans="1:21" ht="14.45" hidden="1" customHeight="1" x14ac:dyDescent="0.25">
      <c r="A499" s="99" t="s">
        <v>386</v>
      </c>
      <c r="B499" s="94" t="s">
        <v>315</v>
      </c>
      <c r="C499" s="91" t="s">
        <v>170</v>
      </c>
      <c r="D499" s="91" t="s">
        <v>32</v>
      </c>
      <c r="E499" s="241">
        <v>14</v>
      </c>
      <c r="F499" s="211">
        <v>44.427999999999997</v>
      </c>
      <c r="G499" s="92">
        <f>Tabla1[[#This Row],[Precio U. Costo]]*1.05</f>
        <v>46.6494</v>
      </c>
      <c r="H499" s="92">
        <f>Tabla1[[#This Row],[Precio U. Costo]]*1.08</f>
        <v>47.982239999999997</v>
      </c>
      <c r="I499" s="92">
        <f>Tabla1[[#This Row],[Precio U. Costo]]*1.1</f>
        <v>48.870800000000003</v>
      </c>
      <c r="J499" s="92">
        <f>Tabla1[[#This Row],[Precio U. Costo]]*1.15</f>
        <v>51.092199999999991</v>
      </c>
      <c r="K499" s="92">
        <f>Tabla1[[#This Row],[Precio U. Costo]]*1.2</f>
        <v>53.313599999999994</v>
      </c>
      <c r="L499" s="92">
        <f>Tabla1[[#This Row],[Precio U. Costo]]*1.25</f>
        <v>55.534999999999997</v>
      </c>
      <c r="M499" s="92">
        <f>Tabla1[[#This Row],[Precio U. Costo]]*1.3</f>
        <v>57.756399999999999</v>
      </c>
      <c r="N499" s="92">
        <f>Tabla1[[#This Row],[Precio U. Costo]]*1.35</f>
        <v>59.977800000000002</v>
      </c>
      <c r="O499" s="92">
        <f>Tabla1[[#This Row],[Precio U. Costo]]*1.4</f>
        <v>62.19919999999999</v>
      </c>
      <c r="P499" s="92">
        <f>Tabla1[[#This Row],[Precio U. Costo]]*1.45</f>
        <v>64.420599999999993</v>
      </c>
      <c r="Q499" s="92">
        <f>Tabla1[[#This Row],[Precio U. Costo]]*1.5</f>
        <v>66.641999999999996</v>
      </c>
      <c r="R499" s="100" t="e">
        <f>VLOOKUP(Tabla1[[#This Row],[Item]],Tabla13[],6,)</f>
        <v>#N/A</v>
      </c>
      <c r="S499" s="93" t="e">
        <f>Tabla1[[#This Row],[Cantidad en Existencia registradas]]-Tabla1[[#This Row],[Cantidad vendida
dd/mm/aaaa]]</f>
        <v>#N/A</v>
      </c>
      <c r="T499" s="93" t="e">
        <f>Tabla1[[#This Row],[Cantidad vendida
dd/mm/aaaa]]+#REF!</f>
        <v>#N/A</v>
      </c>
      <c r="U499" s="93" t="e">
        <f>Tabla1[[#This Row],[Existencia
dd/mm/aaaa2]]+#REF!</f>
        <v>#N/A</v>
      </c>
    </row>
    <row r="500" spans="1:21" ht="14.45" hidden="1" customHeight="1" x14ac:dyDescent="0.25">
      <c r="A500" s="99"/>
      <c r="B500" s="94" t="s">
        <v>315</v>
      </c>
      <c r="C500" s="94" t="s">
        <v>971</v>
      </c>
      <c r="D500" s="91" t="s">
        <v>32</v>
      </c>
      <c r="E500" s="212">
        <v>15</v>
      </c>
      <c r="F500" s="161">
        <v>16.3842</v>
      </c>
      <c r="G500" s="92">
        <f>Tabla1[[#This Row],[Precio U. Costo]]*1.05</f>
        <v>17.203410000000002</v>
      </c>
      <c r="H500" s="92">
        <f>Tabla1[[#This Row],[Precio U. Costo]]*1.08</f>
        <v>17.694936000000002</v>
      </c>
      <c r="I500" s="92">
        <f>Tabla1[[#This Row],[Precio U. Costo]]*1.1</f>
        <v>18.02262</v>
      </c>
      <c r="J500" s="92">
        <f>Tabla1[[#This Row],[Precio U. Costo]]*1.15</f>
        <v>18.841829999999998</v>
      </c>
      <c r="K500" s="92">
        <f>Tabla1[[#This Row],[Precio U. Costo]]*1.2</f>
        <v>19.66104</v>
      </c>
      <c r="L500" s="92">
        <f>Tabla1[[#This Row],[Precio U. Costo]]*1.25</f>
        <v>20.480249999999998</v>
      </c>
      <c r="M500" s="92">
        <f>Tabla1[[#This Row],[Precio U. Costo]]*1.3</f>
        <v>21.29946</v>
      </c>
      <c r="N500" s="92">
        <f>Tabla1[[#This Row],[Precio U. Costo]]*1.35</f>
        <v>22.118670000000002</v>
      </c>
      <c r="O500" s="92">
        <f>Tabla1[[#This Row],[Precio U. Costo]]*1.4</f>
        <v>22.93788</v>
      </c>
      <c r="P500" s="92">
        <f>Tabla1[[#This Row],[Precio U. Costo]]*1.45</f>
        <v>23.757089999999998</v>
      </c>
      <c r="Q500" s="92">
        <f>Tabla1[[#This Row],[Precio U. Costo]]*1.5</f>
        <v>24.5763</v>
      </c>
      <c r="R500" s="100" t="e">
        <f>VLOOKUP(Tabla1[[#This Row],[Item]],Tabla13[],6,)</f>
        <v>#N/A</v>
      </c>
      <c r="S500" s="93" t="e">
        <f>Tabla1[[#This Row],[Cantidad en Existencia registradas]]-Tabla1[[#This Row],[Cantidad vendida
dd/mm/aaaa]]</f>
        <v>#N/A</v>
      </c>
      <c r="T500" s="93" t="e">
        <f>Tabla1[[#This Row],[Cantidad vendida
dd/mm/aaaa]]+#REF!</f>
        <v>#N/A</v>
      </c>
      <c r="U500" s="93" t="e">
        <f>Tabla1[[#This Row],[Existencia
dd/mm/aaaa2]]+#REF!</f>
        <v>#N/A</v>
      </c>
    </row>
    <row r="501" spans="1:21" ht="14.45" hidden="1" customHeight="1" x14ac:dyDescent="0.25">
      <c r="A501" s="195"/>
      <c r="B501" s="174" t="s">
        <v>315</v>
      </c>
      <c r="C501" s="196" t="s">
        <v>926</v>
      </c>
      <c r="D501" s="174" t="s">
        <v>32</v>
      </c>
      <c r="E501" s="213">
        <v>1</v>
      </c>
      <c r="F501" s="151"/>
      <c r="G501" s="152">
        <f>Tabla1[[#This Row],[Precio U. Costo]]*1.05</f>
        <v>0</v>
      </c>
      <c r="H501" s="152">
        <f>Tabla1[[#This Row],[Precio U. Costo]]*1.08</f>
        <v>0</v>
      </c>
      <c r="I501" s="152">
        <f>Tabla1[[#This Row],[Precio U. Costo]]*1.1</f>
        <v>0</v>
      </c>
      <c r="J501" s="152">
        <f>Tabla1[[#This Row],[Precio U. Costo]]*1.15</f>
        <v>0</v>
      </c>
      <c r="K501" s="152">
        <f>Tabla1[[#This Row],[Precio U. Costo]]*1.2</f>
        <v>0</v>
      </c>
      <c r="L501" s="152">
        <f>Tabla1[[#This Row],[Precio U. Costo]]*1.25</f>
        <v>0</v>
      </c>
      <c r="M501" s="150">
        <f>Tabla1[[#This Row],[Precio U. Costo]]*1.3</f>
        <v>0</v>
      </c>
      <c r="N501" s="150">
        <f>Tabla1[[#This Row],[Precio U. Costo]]*1.35</f>
        <v>0</v>
      </c>
      <c r="O501" s="150">
        <f>Tabla1[[#This Row],[Precio U. Costo]]*1.4</f>
        <v>0</v>
      </c>
      <c r="P501" s="152">
        <f>Tabla1[[#This Row],[Precio U. Costo]]*1.45</f>
        <v>0</v>
      </c>
      <c r="Q501" s="152">
        <f>Tabla1[[#This Row],[Precio U. Costo]]*1.5</f>
        <v>0</v>
      </c>
      <c r="R501" s="100" t="e">
        <f>VLOOKUP(Tabla1[[#This Row],[Item]],Tabla13[],6,)</f>
        <v>#N/A</v>
      </c>
      <c r="S501" s="140" t="e">
        <f>Tabla1[[#This Row],[Cantidad en Existencia registradas]]-Tabla1[[#This Row],[Cantidad vendida
dd/mm/aaaa]]</f>
        <v>#N/A</v>
      </c>
      <c r="T501" s="153" t="e">
        <f>Tabla1[[#This Row],[Cantidad vendida
dd/mm/aaaa]]+#REF!</f>
        <v>#N/A</v>
      </c>
      <c r="U501" s="153" t="e">
        <f>Tabla1[[#This Row],[Existencia
dd/mm/aaaa2]]+#REF!</f>
        <v>#N/A</v>
      </c>
    </row>
    <row r="518" spans="3:3" ht="15.75" thickBot="1" x14ac:dyDescent="0.3"/>
    <row r="519" spans="3:3" ht="16.5" thickTop="1" thickBot="1" x14ac:dyDescent="0.3">
      <c r="C519" s="230"/>
    </row>
    <row r="520" spans="3:3" ht="15.75" thickTop="1" x14ac:dyDescent="0.25"/>
  </sheetData>
  <mergeCells count="2">
    <mergeCell ref="C1:E1"/>
    <mergeCell ref="F1:Q1"/>
  </mergeCells>
  <pageMargins left="0.70866141732283472" right="0.70866141732283472" top="0.74803149606299213" bottom="0.74803149606299213" header="0.31496062992125984" footer="0.31496062992125984"/>
  <pageSetup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474A-F661-477A-9CAC-ECEDA7BC710D}">
  <dimension ref="C1:D41"/>
  <sheetViews>
    <sheetView workbookViewId="0">
      <selection activeCell="C48" sqref="C48"/>
    </sheetView>
  </sheetViews>
  <sheetFormatPr baseColWidth="10" defaultRowHeight="15" x14ac:dyDescent="0.25"/>
  <cols>
    <col min="3" max="3" width="21.5703125" style="281" customWidth="1"/>
    <col min="4" max="4" width="55.28515625" bestFit="1" customWidth="1"/>
  </cols>
  <sheetData>
    <row r="1" spans="3:4" x14ac:dyDescent="0.25">
      <c r="C1" s="281" t="s">
        <v>1060</v>
      </c>
      <c r="D1" t="s">
        <v>1059</v>
      </c>
    </row>
    <row r="2" spans="3:4" x14ac:dyDescent="0.25">
      <c r="C2" s="281" t="s">
        <v>1071</v>
      </c>
      <c r="D2" s="274" t="s">
        <v>153</v>
      </c>
    </row>
    <row r="3" spans="3:4" x14ac:dyDescent="0.25">
      <c r="C3" s="281" t="s">
        <v>1061</v>
      </c>
      <c r="D3" s="275" t="s">
        <v>146</v>
      </c>
    </row>
    <row r="4" spans="3:4" x14ac:dyDescent="0.25">
      <c r="C4" s="281" t="s">
        <v>1063</v>
      </c>
      <c r="D4" s="276" t="s">
        <v>1051</v>
      </c>
    </row>
    <row r="5" spans="3:4" x14ac:dyDescent="0.25">
      <c r="C5" s="281" t="s">
        <v>1062</v>
      </c>
      <c r="D5" s="277" t="s">
        <v>3</v>
      </c>
    </row>
    <row r="6" spans="3:4" x14ac:dyDescent="0.25">
      <c r="C6" s="281" t="s">
        <v>1064</v>
      </c>
      <c r="D6" s="276" t="s">
        <v>6</v>
      </c>
    </row>
    <row r="7" spans="3:4" x14ac:dyDescent="0.25">
      <c r="C7" s="281" t="s">
        <v>1065</v>
      </c>
      <c r="D7" s="275" t="s">
        <v>5</v>
      </c>
    </row>
    <row r="8" spans="3:4" x14ac:dyDescent="0.25">
      <c r="C8" s="281" t="s">
        <v>1066</v>
      </c>
      <c r="D8" s="276" t="s">
        <v>140</v>
      </c>
    </row>
    <row r="9" spans="3:4" x14ac:dyDescent="0.25">
      <c r="C9" s="281" t="s">
        <v>1067</v>
      </c>
      <c r="D9" s="275" t="s">
        <v>142</v>
      </c>
    </row>
    <row r="10" spans="3:4" x14ac:dyDescent="0.25">
      <c r="C10" s="281" t="s">
        <v>1068</v>
      </c>
      <c r="D10" s="274" t="s">
        <v>1058</v>
      </c>
    </row>
    <row r="11" spans="3:4" x14ac:dyDescent="0.25">
      <c r="C11" s="281" t="s">
        <v>1069</v>
      </c>
      <c r="D11" s="277" t="s">
        <v>144</v>
      </c>
    </row>
    <row r="12" spans="3:4" x14ac:dyDescent="0.25">
      <c r="C12" s="281" t="s">
        <v>1070</v>
      </c>
      <c r="D12" s="274" t="s">
        <v>145</v>
      </c>
    </row>
    <row r="13" spans="3:4" x14ac:dyDescent="0.25">
      <c r="C13" s="281" t="s">
        <v>1072</v>
      </c>
      <c r="D13" s="275" t="s">
        <v>139</v>
      </c>
    </row>
    <row r="14" spans="3:4" x14ac:dyDescent="0.25">
      <c r="C14" s="281" t="s">
        <v>1073</v>
      </c>
      <c r="D14" s="278" t="s">
        <v>941</v>
      </c>
    </row>
    <row r="15" spans="3:4" x14ac:dyDescent="0.25">
      <c r="C15" s="281" t="s">
        <v>1074</v>
      </c>
      <c r="D15" s="275" t="s">
        <v>763</v>
      </c>
    </row>
    <row r="16" spans="3:4" x14ac:dyDescent="0.25">
      <c r="C16" s="281" t="s">
        <v>1075</v>
      </c>
      <c r="D16" s="276" t="s">
        <v>713</v>
      </c>
    </row>
    <row r="17" spans="3:4" x14ac:dyDescent="0.25">
      <c r="C17" s="281" t="s">
        <v>1076</v>
      </c>
      <c r="D17" s="275" t="s">
        <v>1040</v>
      </c>
    </row>
    <row r="18" spans="3:4" x14ac:dyDescent="0.25">
      <c r="C18" s="281" t="s">
        <v>1077</v>
      </c>
      <c r="D18" s="276" t="s">
        <v>342</v>
      </c>
    </row>
    <row r="19" spans="3:4" x14ac:dyDescent="0.25">
      <c r="C19" s="281" t="s">
        <v>1078</v>
      </c>
      <c r="D19" s="275" t="s">
        <v>914</v>
      </c>
    </row>
    <row r="20" spans="3:4" x14ac:dyDescent="0.25">
      <c r="C20" s="281" t="s">
        <v>1079</v>
      </c>
      <c r="D20" s="274" t="s">
        <v>174</v>
      </c>
    </row>
    <row r="21" spans="3:4" x14ac:dyDescent="0.25">
      <c r="C21" s="281" t="s">
        <v>1080</v>
      </c>
      <c r="D21" s="275" t="s">
        <v>913</v>
      </c>
    </row>
    <row r="22" spans="3:4" x14ac:dyDescent="0.25">
      <c r="C22" s="281" t="s">
        <v>1081</v>
      </c>
      <c r="D22" s="276" t="s">
        <v>273</v>
      </c>
    </row>
    <row r="23" spans="3:4" x14ac:dyDescent="0.25">
      <c r="C23" s="281" t="s">
        <v>1082</v>
      </c>
      <c r="D23" s="277" t="s">
        <v>147</v>
      </c>
    </row>
    <row r="24" spans="3:4" x14ac:dyDescent="0.25">
      <c r="C24" s="281" t="s">
        <v>1083</v>
      </c>
      <c r="D24" s="276" t="s">
        <v>1047</v>
      </c>
    </row>
    <row r="25" spans="3:4" x14ac:dyDescent="0.25">
      <c r="D25" s="275" t="s">
        <v>167</v>
      </c>
    </row>
    <row r="26" spans="3:4" x14ac:dyDescent="0.25">
      <c r="D26" s="276" t="s">
        <v>166</v>
      </c>
    </row>
    <row r="27" spans="3:4" x14ac:dyDescent="0.25">
      <c r="D27" s="275" t="s">
        <v>867</v>
      </c>
    </row>
    <row r="28" spans="3:4" x14ac:dyDescent="0.25">
      <c r="D28" s="276" t="s">
        <v>864</v>
      </c>
    </row>
    <row r="29" spans="3:4" x14ac:dyDescent="0.25">
      <c r="D29" s="275" t="s">
        <v>865</v>
      </c>
    </row>
    <row r="30" spans="3:4" x14ac:dyDescent="0.25">
      <c r="D30" s="276" t="s">
        <v>866</v>
      </c>
    </row>
    <row r="31" spans="3:4" x14ac:dyDescent="0.25">
      <c r="D31" s="278" t="s">
        <v>920</v>
      </c>
    </row>
    <row r="32" spans="3:4" x14ac:dyDescent="0.25">
      <c r="D32" s="274" t="s">
        <v>148</v>
      </c>
    </row>
    <row r="33" spans="4:4" x14ac:dyDescent="0.25">
      <c r="D33" s="275" t="s">
        <v>21</v>
      </c>
    </row>
    <row r="34" spans="4:4" x14ac:dyDescent="0.25">
      <c r="D34" s="276" t="s">
        <v>20</v>
      </c>
    </row>
    <row r="35" spans="4:4" x14ac:dyDescent="0.25">
      <c r="D35" s="275" t="s">
        <v>19</v>
      </c>
    </row>
    <row r="36" spans="4:4" x14ac:dyDescent="0.25">
      <c r="D36" s="276" t="s">
        <v>18</v>
      </c>
    </row>
    <row r="37" spans="4:4" x14ac:dyDescent="0.25">
      <c r="D37" s="275" t="s">
        <v>22</v>
      </c>
    </row>
    <row r="38" spans="4:4" x14ac:dyDescent="0.25">
      <c r="D38" s="279" t="s">
        <v>1048</v>
      </c>
    </row>
    <row r="39" spans="4:4" x14ac:dyDescent="0.25">
      <c r="D39" s="277" t="s">
        <v>137</v>
      </c>
    </row>
    <row r="40" spans="4:4" x14ac:dyDescent="0.25">
      <c r="D40" s="274" t="s">
        <v>138</v>
      </c>
    </row>
    <row r="41" spans="4:4" x14ac:dyDescent="0.25">
      <c r="D41" s="280" t="s">
        <v>936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I42"/>
  <sheetViews>
    <sheetView workbookViewId="0">
      <pane ySplit="2" topLeftCell="A3" activePane="bottomLeft" state="frozen"/>
      <selection activeCell="A2" sqref="A2"/>
      <selection pane="bottomLeft" activeCell="D13" sqref="D13"/>
    </sheetView>
  </sheetViews>
  <sheetFormatPr baseColWidth="10" defaultColWidth="9.140625" defaultRowHeight="15" x14ac:dyDescent="0.25"/>
  <cols>
    <col min="1" max="1" width="10.85546875" style="111" bestFit="1" customWidth="1"/>
    <col min="2" max="2" width="13.42578125" style="68" bestFit="1" customWidth="1"/>
    <col min="3" max="4" width="36.85546875" style="68" bestFit="1" customWidth="1"/>
    <col min="5" max="5" width="12" style="68" customWidth="1"/>
    <col min="6" max="6" width="13.42578125" style="68" bestFit="1" customWidth="1"/>
    <col min="7" max="7" width="15" style="123" bestFit="1" customWidth="1"/>
    <col min="8" max="8" width="29" style="123" bestFit="1" customWidth="1"/>
    <col min="9" max="9" width="20" style="123" bestFit="1" customWidth="1"/>
    <col min="10" max="16384" width="9.140625" style="83"/>
  </cols>
  <sheetData>
    <row r="1" spans="1:9" ht="130.5" customHeight="1" x14ac:dyDescent="0.25">
      <c r="A1" s="271"/>
      <c r="B1" s="272"/>
      <c r="C1" s="272"/>
      <c r="D1" s="272"/>
      <c r="E1" s="272"/>
      <c r="F1" s="272"/>
      <c r="G1" s="272"/>
      <c r="H1" s="272"/>
      <c r="I1" s="272"/>
    </row>
    <row r="2" spans="1:9" s="87" customFormat="1" ht="44.25" customHeight="1" x14ac:dyDescent="0.25">
      <c r="A2" s="110" t="s">
        <v>305</v>
      </c>
      <c r="B2" s="86" t="s">
        <v>356</v>
      </c>
      <c r="C2" s="86" t="s">
        <v>309</v>
      </c>
      <c r="D2" s="86" t="s">
        <v>330</v>
      </c>
      <c r="E2" s="86" t="s">
        <v>308</v>
      </c>
      <c r="F2" s="86" t="s">
        <v>328</v>
      </c>
      <c r="G2" s="117" t="s">
        <v>638</v>
      </c>
      <c r="H2" s="117" t="s">
        <v>639</v>
      </c>
      <c r="I2" s="118" t="s">
        <v>640</v>
      </c>
    </row>
    <row r="3" spans="1:9" s="104" customFormat="1" x14ac:dyDescent="0.25">
      <c r="A3" s="99" t="s">
        <v>400</v>
      </c>
      <c r="B3" s="113">
        <v>43921</v>
      </c>
      <c r="C3" s="103" t="str">
        <f>VLOOKUP(Tabla134[[#This Row],[ITEM]],Tabla1[],2,)</f>
        <v>CONEXIONES ALUMINIO Y GALV.</v>
      </c>
      <c r="D3" s="103" t="str">
        <f>VLOOKUP(Tabla134[[#This Row],[ITEM]],Tabla1[],3,)</f>
        <v>ACOPLAMIENTO RAPIDO MACHO ALUMINIO 4"</v>
      </c>
      <c r="E3" s="103" t="str">
        <f>VLOOKUP(Tabla134[[#This Row],[ITEM]],Tabla1[],4,)</f>
        <v>PZA</v>
      </c>
      <c r="F3" s="96">
        <v>23</v>
      </c>
      <c r="G3" s="114" t="s">
        <v>641</v>
      </c>
      <c r="H3" s="115" t="s">
        <v>643</v>
      </c>
      <c r="I3" s="116" t="s">
        <v>642</v>
      </c>
    </row>
    <row r="4" spans="1:9" s="104" customFormat="1" x14ac:dyDescent="0.25">
      <c r="A4" s="99" t="s">
        <v>632</v>
      </c>
      <c r="B4" s="113">
        <v>43921</v>
      </c>
      <c r="C4" s="103" t="str">
        <f>VLOOKUP(Tabla134[[#This Row],[ITEM]],Tabla1[],2,)</f>
        <v>RIEGO DE GOTERO O MICROASPERSION</v>
      </c>
      <c r="D4" s="103" t="str">
        <f>VLOOKUP(Tabla134[[#This Row],[ITEM]],Tabla1[],3,)</f>
        <v>CABEZA DE MICROASPERSOR TORO VERDE 93LPH</v>
      </c>
      <c r="E4" s="103" t="str">
        <f>VLOOKUP(Tabla134[[#This Row],[ITEM]],Tabla1[],4,)</f>
        <v>PZA</v>
      </c>
      <c r="F4" s="85">
        <v>1</v>
      </c>
      <c r="G4" s="114" t="s">
        <v>641</v>
      </c>
      <c r="H4" s="119" t="s">
        <v>643</v>
      </c>
      <c r="I4" s="120" t="s">
        <v>642</v>
      </c>
    </row>
    <row r="5" spans="1:9" s="104" customFormat="1" x14ac:dyDescent="0.25">
      <c r="A5" s="99" t="s">
        <v>430</v>
      </c>
      <c r="B5" s="113">
        <v>43921</v>
      </c>
      <c r="C5" s="103" t="str">
        <f>VLOOKUP(Tabla134[[#This Row],[ITEM]],Tabla1[],2,)</f>
        <v>CONEXIONES ALUMINIO Y GALV.</v>
      </c>
      <c r="D5" s="103" t="str">
        <f>VLOOKUP(Tabla134[[#This Row],[ITEM]],Tabla1[],3,)</f>
        <v>TAPON DE TUBERIA DE ALUMINIO 4"</v>
      </c>
      <c r="E5" s="103" t="str">
        <f>VLOOKUP(Tabla134[[#This Row],[ITEM]],Tabla1[],4,)</f>
        <v>PZA</v>
      </c>
      <c r="F5" s="85">
        <v>4</v>
      </c>
      <c r="G5" s="114" t="s">
        <v>656</v>
      </c>
      <c r="H5" s="119" t="s">
        <v>657</v>
      </c>
      <c r="I5" s="120" t="s">
        <v>642</v>
      </c>
    </row>
    <row r="6" spans="1:9" s="104" customFormat="1" x14ac:dyDescent="0.25">
      <c r="A6" s="99" t="s">
        <v>429</v>
      </c>
      <c r="B6" s="113">
        <v>43921</v>
      </c>
      <c r="C6" s="103" t="str">
        <f>VLOOKUP(Tabla134[[#This Row],[ITEM]],Tabla1[],2,)</f>
        <v>CONEXIONES ALUMINIO Y GALV.</v>
      </c>
      <c r="D6" s="103" t="str">
        <f>VLOOKUP(Tabla134[[#This Row],[ITEM]],Tabla1[],3,)</f>
        <v>REDUCCION GALVANIZADA 4"  X 3"</v>
      </c>
      <c r="E6" s="103" t="str">
        <f>VLOOKUP(Tabla134[[#This Row],[ITEM]],Tabla1[],4,)</f>
        <v>PZA</v>
      </c>
      <c r="F6" s="85">
        <v>3</v>
      </c>
      <c r="G6" s="114" t="s">
        <v>656</v>
      </c>
      <c r="H6" s="119" t="s">
        <v>657</v>
      </c>
      <c r="I6" s="120" t="s">
        <v>642</v>
      </c>
    </row>
    <row r="7" spans="1:9" s="104" customFormat="1" x14ac:dyDescent="0.25">
      <c r="A7" s="99" t="s">
        <v>398</v>
      </c>
      <c r="B7" s="113">
        <v>43921</v>
      </c>
      <c r="C7" s="103" t="str">
        <f>VLOOKUP(Tabla134[[#This Row],[ITEM]],Tabla1[],2,)</f>
        <v>CONEXIONES ALUMINIO Y GALV.</v>
      </c>
      <c r="D7" s="103" t="str">
        <f>VLOOKUP(Tabla134[[#This Row],[ITEM]],Tabla1[],3,)</f>
        <v>ACOPLAMIENTO RAPIDO ALUMINIO 6" COMPLETO</v>
      </c>
      <c r="E7" s="103" t="str">
        <f>VLOOKUP(Tabla134[[#This Row],[ITEM]],Tabla1[],4,)</f>
        <v>PZA</v>
      </c>
      <c r="F7" s="85">
        <v>5</v>
      </c>
      <c r="G7" s="114" t="s">
        <v>656</v>
      </c>
      <c r="H7" s="119" t="s">
        <v>657</v>
      </c>
      <c r="I7" s="120" t="s">
        <v>642</v>
      </c>
    </row>
    <row r="8" spans="1:9" s="104" customFormat="1" x14ac:dyDescent="0.25">
      <c r="A8" s="99" t="s">
        <v>633</v>
      </c>
      <c r="B8" s="113">
        <v>43921</v>
      </c>
      <c r="C8" s="103" t="str">
        <f>VLOOKUP(Tabla134[[#This Row],[ITEM]],Tabla1[],2,)</f>
        <v>RIEGO DE GOTERO O MICROASPERSION</v>
      </c>
      <c r="D8" s="103" t="str">
        <f>VLOOKUP(Tabla134[[#This Row],[ITEM]],Tabla1[],3,)</f>
        <v>CONECTOR CINTA A CINTA 16MM</v>
      </c>
      <c r="E8" s="103" t="str">
        <f>VLOOKUP(Tabla134[[#This Row],[ITEM]],Tabla1[],4,)</f>
        <v>PZA</v>
      </c>
      <c r="F8" s="85">
        <v>1</v>
      </c>
      <c r="G8" s="114" t="s">
        <v>656</v>
      </c>
      <c r="H8" s="119" t="s">
        <v>657</v>
      </c>
      <c r="I8" s="120" t="s">
        <v>642</v>
      </c>
    </row>
    <row r="9" spans="1:9" s="104" customFormat="1" x14ac:dyDescent="0.25">
      <c r="A9" s="99" t="s">
        <v>458</v>
      </c>
      <c r="B9" s="113">
        <v>43921</v>
      </c>
      <c r="C9" s="103" t="str">
        <f>VLOOKUP(Tabla134[[#This Row],[ITEM]],Tabla1[],2,)</f>
        <v>CONEXIONES PVC</v>
      </c>
      <c r="D9" s="103" t="str">
        <f>VLOOKUP(Tabla134[[#This Row],[ITEM]],Tabla1[],3,)</f>
        <v>ADAPTADOR MACHO PVC HCO 1" CEM</v>
      </c>
      <c r="E9" s="103" t="str">
        <f>VLOOKUP(Tabla134[[#This Row],[ITEM]],Tabla1[],4,)</f>
        <v>PZA</v>
      </c>
      <c r="F9" s="85">
        <v>2</v>
      </c>
      <c r="G9" s="114" t="s">
        <v>656</v>
      </c>
      <c r="H9" s="119" t="s">
        <v>657</v>
      </c>
      <c r="I9" s="120" t="s">
        <v>642</v>
      </c>
    </row>
    <row r="10" spans="1:9" s="104" customFormat="1" x14ac:dyDescent="0.25">
      <c r="A10" s="99" t="s">
        <v>476</v>
      </c>
      <c r="B10" s="113">
        <v>43921</v>
      </c>
      <c r="C10" s="103" t="str">
        <f>VLOOKUP(Tabla134[[#This Row],[ITEM]],Tabla1[],2,)</f>
        <v>CONEXIONES PVC</v>
      </c>
      <c r="D10" s="103" t="str">
        <f>VLOOKUP(Tabla134[[#This Row],[ITEM]],Tabla1[],3,)</f>
        <v>BRIDA PVC HCO 8" CED 80</v>
      </c>
      <c r="E10" s="103" t="str">
        <f>VLOOKUP(Tabla134[[#This Row],[ITEM]],Tabla1[],4,)</f>
        <v>PZA</v>
      </c>
      <c r="F10" s="85">
        <v>1</v>
      </c>
      <c r="G10" s="114" t="s">
        <v>656</v>
      </c>
      <c r="H10" s="119" t="s">
        <v>657</v>
      </c>
      <c r="I10" s="120" t="s">
        <v>642</v>
      </c>
    </row>
    <row r="11" spans="1:9" s="104" customFormat="1" x14ac:dyDescent="0.25">
      <c r="A11" s="99" t="s">
        <v>404</v>
      </c>
      <c r="B11" s="113">
        <v>43921</v>
      </c>
      <c r="C11" s="103" t="str">
        <f>VLOOKUP(Tabla134[[#This Row],[ITEM]],Tabla1[],2,)</f>
        <v>CONEXIONES ALUMINIO Y GALV.</v>
      </c>
      <c r="D11" s="103" t="str">
        <f>VLOOKUP(Tabla134[[#This Row],[ITEM]],Tabla1[],3,)</f>
        <v xml:space="preserve">ADAPTADORES GALVANIZADOS 1 1/4" </v>
      </c>
      <c r="E11" s="103" t="str">
        <f>VLOOKUP(Tabla134[[#This Row],[ITEM]],Tabla1[],4,)</f>
        <v>PZA</v>
      </c>
      <c r="F11" s="85">
        <v>2</v>
      </c>
      <c r="G11" s="114" t="s">
        <v>656</v>
      </c>
      <c r="H11" s="119" t="s">
        <v>657</v>
      </c>
      <c r="I11" s="120" t="s">
        <v>642</v>
      </c>
    </row>
    <row r="12" spans="1:9" s="104" customFormat="1" x14ac:dyDescent="0.25">
      <c r="A12" s="101"/>
      <c r="B12" s="113"/>
      <c r="C12" s="103" t="e">
        <f>VLOOKUP(Tabla134[[#This Row],[ITEM]],Tabla1[],2,)</f>
        <v>#N/A</v>
      </c>
      <c r="D12" s="103" t="e">
        <f>VLOOKUP(Tabla134[[#This Row],[ITEM]],Tabla1[],3,)</f>
        <v>#N/A</v>
      </c>
      <c r="E12" s="103" t="e">
        <f>VLOOKUP(Tabla134[[#This Row],[ITEM]],Tabla1[],4,)</f>
        <v>#N/A</v>
      </c>
      <c r="F12" s="85"/>
      <c r="G12" s="114"/>
      <c r="H12" s="119"/>
      <c r="I12" s="120"/>
    </row>
    <row r="13" spans="1:9" s="104" customFormat="1" x14ac:dyDescent="0.25">
      <c r="A13" s="101"/>
      <c r="B13" s="113"/>
      <c r="C13" s="103" t="e">
        <f>VLOOKUP(Tabla134[[#This Row],[ITEM]],Tabla1[],2,)</f>
        <v>#N/A</v>
      </c>
      <c r="D13" s="103" t="e">
        <f>VLOOKUP(Tabla134[[#This Row],[ITEM]],Tabla1[],3,)</f>
        <v>#N/A</v>
      </c>
      <c r="E13" s="103" t="e">
        <f>VLOOKUP(Tabla134[[#This Row],[ITEM]],Tabla1[],4,)</f>
        <v>#N/A</v>
      </c>
      <c r="F13" s="85"/>
      <c r="G13" s="114"/>
      <c r="H13" s="119"/>
      <c r="I13" s="120"/>
    </row>
    <row r="14" spans="1:9" s="104" customFormat="1" x14ac:dyDescent="0.25">
      <c r="A14" s="101"/>
      <c r="B14" s="113"/>
      <c r="C14" s="103" t="e">
        <f>VLOOKUP(Tabla134[[#This Row],[ITEM]],Tabla1[],2,)</f>
        <v>#N/A</v>
      </c>
      <c r="D14" s="103" t="e">
        <f>VLOOKUP(Tabla134[[#This Row],[ITEM]],Tabla1[],3,)</f>
        <v>#N/A</v>
      </c>
      <c r="E14" s="103" t="e">
        <f>VLOOKUP(Tabla134[[#This Row],[ITEM]],Tabla1[],4,)</f>
        <v>#N/A</v>
      </c>
      <c r="F14" s="85"/>
      <c r="G14" s="114"/>
      <c r="H14" s="119"/>
      <c r="I14" s="120"/>
    </row>
    <row r="15" spans="1:9" s="104" customFormat="1" x14ac:dyDescent="0.25">
      <c r="A15" s="101"/>
      <c r="B15" s="113"/>
      <c r="C15" s="103" t="e">
        <f>VLOOKUP(Tabla134[[#This Row],[ITEM]],Tabla1[],2,)</f>
        <v>#N/A</v>
      </c>
      <c r="D15" s="103" t="e">
        <f>VLOOKUP(Tabla134[[#This Row],[ITEM]],Tabla1[],3,)</f>
        <v>#N/A</v>
      </c>
      <c r="E15" s="103" t="e">
        <f>VLOOKUP(Tabla134[[#This Row],[ITEM]],Tabla1[],4,)</f>
        <v>#N/A</v>
      </c>
      <c r="F15" s="85"/>
      <c r="G15" s="114"/>
      <c r="H15" s="119"/>
      <c r="I15" s="120"/>
    </row>
    <row r="16" spans="1:9" s="104" customFormat="1" x14ac:dyDescent="0.25">
      <c r="A16" s="101"/>
      <c r="B16" s="113"/>
      <c r="C16" s="103" t="e">
        <f>VLOOKUP(Tabla134[[#This Row],[ITEM]],Tabla1[],2,)</f>
        <v>#N/A</v>
      </c>
      <c r="D16" s="103" t="e">
        <f>VLOOKUP(Tabla134[[#This Row],[ITEM]],Tabla1[],3,)</f>
        <v>#N/A</v>
      </c>
      <c r="E16" s="103" t="e">
        <f>VLOOKUP(Tabla134[[#This Row],[ITEM]],Tabla1[],4,)</f>
        <v>#N/A</v>
      </c>
      <c r="F16" s="85"/>
      <c r="G16" s="114"/>
      <c r="H16" s="119"/>
      <c r="I16" s="120"/>
    </row>
    <row r="17" spans="1:9" s="104" customFormat="1" x14ac:dyDescent="0.25">
      <c r="A17" s="101"/>
      <c r="B17" s="113"/>
      <c r="C17" s="103" t="e">
        <f>VLOOKUP(Tabla134[[#This Row],[ITEM]],Tabla1[],2,)</f>
        <v>#N/A</v>
      </c>
      <c r="D17" s="103" t="e">
        <f>VLOOKUP(Tabla134[[#This Row],[ITEM]],Tabla1[],3,)</f>
        <v>#N/A</v>
      </c>
      <c r="E17" s="103" t="e">
        <f>VLOOKUP(Tabla134[[#This Row],[ITEM]],Tabla1[],4,)</f>
        <v>#N/A</v>
      </c>
      <c r="F17" s="85"/>
      <c r="G17" s="114"/>
      <c r="H17" s="119"/>
      <c r="I17" s="120"/>
    </row>
    <row r="18" spans="1:9" s="104" customFormat="1" x14ac:dyDescent="0.25">
      <c r="A18" s="101"/>
      <c r="B18" s="113"/>
      <c r="C18" s="103" t="e">
        <f>VLOOKUP(Tabla134[[#This Row],[ITEM]],Tabla1[],2,)</f>
        <v>#N/A</v>
      </c>
      <c r="D18" s="103" t="e">
        <f>VLOOKUP(Tabla134[[#This Row],[ITEM]],Tabla1[],3,)</f>
        <v>#N/A</v>
      </c>
      <c r="E18" s="103" t="e">
        <f>VLOOKUP(Tabla134[[#This Row],[ITEM]],Tabla1[],4,)</f>
        <v>#N/A</v>
      </c>
      <c r="F18" s="85"/>
      <c r="G18" s="114"/>
      <c r="H18" s="119"/>
      <c r="I18" s="120"/>
    </row>
    <row r="19" spans="1:9" s="104" customFormat="1" x14ac:dyDescent="0.25">
      <c r="A19" s="101"/>
      <c r="B19" s="113"/>
      <c r="C19" s="103" t="e">
        <f>VLOOKUP(Tabla134[[#This Row],[ITEM]],Tabla1[],2,)</f>
        <v>#N/A</v>
      </c>
      <c r="D19" s="103" t="e">
        <f>VLOOKUP(Tabla134[[#This Row],[ITEM]],Tabla1[],3,)</f>
        <v>#N/A</v>
      </c>
      <c r="E19" s="103" t="e">
        <f>VLOOKUP(Tabla134[[#This Row],[ITEM]],Tabla1[],4,)</f>
        <v>#N/A</v>
      </c>
      <c r="F19" s="85"/>
      <c r="G19" s="114"/>
      <c r="H19" s="119"/>
      <c r="I19" s="120"/>
    </row>
    <row r="20" spans="1:9" s="104" customFormat="1" x14ac:dyDescent="0.25">
      <c r="A20" s="101"/>
      <c r="B20" s="113"/>
      <c r="C20" s="103" t="e">
        <f>VLOOKUP(Tabla134[[#This Row],[ITEM]],Tabla1[],2,)</f>
        <v>#N/A</v>
      </c>
      <c r="D20" s="103" t="e">
        <f>VLOOKUP(Tabla134[[#This Row],[ITEM]],Tabla1[],3,)</f>
        <v>#N/A</v>
      </c>
      <c r="E20" s="103" t="e">
        <f>VLOOKUP(Tabla134[[#This Row],[ITEM]],Tabla1[],4,)</f>
        <v>#N/A</v>
      </c>
      <c r="F20" s="85"/>
      <c r="G20" s="114"/>
      <c r="H20" s="119"/>
      <c r="I20" s="120"/>
    </row>
    <row r="21" spans="1:9" s="104" customFormat="1" x14ac:dyDescent="0.25">
      <c r="A21" s="101"/>
      <c r="B21" s="113"/>
      <c r="C21" s="103" t="e">
        <f>VLOOKUP(Tabla134[[#This Row],[ITEM]],Tabla1[],2,)</f>
        <v>#N/A</v>
      </c>
      <c r="D21" s="103" t="e">
        <f>VLOOKUP(Tabla134[[#This Row],[ITEM]],Tabla1[],3,)</f>
        <v>#N/A</v>
      </c>
      <c r="E21" s="103" t="e">
        <f>VLOOKUP(Tabla134[[#This Row],[ITEM]],Tabla1[],4,)</f>
        <v>#N/A</v>
      </c>
      <c r="F21" s="85"/>
      <c r="G21" s="114"/>
      <c r="H21" s="119"/>
      <c r="I21" s="120"/>
    </row>
    <row r="22" spans="1:9" s="104" customFormat="1" x14ac:dyDescent="0.25">
      <c r="A22" s="101"/>
      <c r="B22" s="113"/>
      <c r="C22" s="103" t="e">
        <f>VLOOKUP(Tabla134[[#This Row],[ITEM]],Tabla1[],2,)</f>
        <v>#N/A</v>
      </c>
      <c r="D22" s="103" t="e">
        <f>VLOOKUP(Tabla134[[#This Row],[ITEM]],Tabla1[],3,)</f>
        <v>#N/A</v>
      </c>
      <c r="E22" s="103" t="e">
        <f>VLOOKUP(Tabla134[[#This Row],[ITEM]],Tabla1[],4,)</f>
        <v>#N/A</v>
      </c>
      <c r="F22" s="85"/>
      <c r="G22" s="114"/>
      <c r="H22" s="119"/>
      <c r="I22" s="120"/>
    </row>
    <row r="23" spans="1:9" s="104" customFormat="1" x14ac:dyDescent="0.25">
      <c r="A23" s="101"/>
      <c r="B23" s="113"/>
      <c r="C23" s="103" t="e">
        <f>VLOOKUP(Tabla134[[#This Row],[ITEM]],Tabla1[],2,)</f>
        <v>#N/A</v>
      </c>
      <c r="D23" s="103" t="e">
        <f>VLOOKUP(Tabla134[[#This Row],[ITEM]],Tabla1[],3,)</f>
        <v>#N/A</v>
      </c>
      <c r="E23" s="103" t="e">
        <f>VLOOKUP(Tabla134[[#This Row],[ITEM]],Tabla1[],4,)</f>
        <v>#N/A</v>
      </c>
      <c r="F23" s="85"/>
      <c r="G23" s="114"/>
      <c r="H23" s="119"/>
      <c r="I23" s="120"/>
    </row>
    <row r="24" spans="1:9" s="104" customFormat="1" x14ac:dyDescent="0.25">
      <c r="A24" s="101"/>
      <c r="B24" s="113"/>
      <c r="C24" s="103" t="e">
        <f>VLOOKUP(Tabla134[[#This Row],[ITEM]],Tabla1[],2,)</f>
        <v>#N/A</v>
      </c>
      <c r="D24" s="103" t="e">
        <f>VLOOKUP(Tabla134[[#This Row],[ITEM]],Tabla1[],3,)</f>
        <v>#N/A</v>
      </c>
      <c r="E24" s="103" t="e">
        <f>VLOOKUP(Tabla134[[#This Row],[ITEM]],Tabla1[],4,)</f>
        <v>#N/A</v>
      </c>
      <c r="F24" s="85"/>
      <c r="G24" s="114"/>
      <c r="H24" s="119"/>
      <c r="I24" s="120"/>
    </row>
    <row r="25" spans="1:9" s="104" customFormat="1" x14ac:dyDescent="0.25">
      <c r="A25" s="101"/>
      <c r="B25" s="113"/>
      <c r="C25" s="103" t="e">
        <f>VLOOKUP(Tabla134[[#This Row],[ITEM]],Tabla1[],2,)</f>
        <v>#N/A</v>
      </c>
      <c r="D25" s="103" t="e">
        <f>VLOOKUP(Tabla134[[#This Row],[ITEM]],Tabla1[],3,)</f>
        <v>#N/A</v>
      </c>
      <c r="E25" s="103" t="e">
        <f>VLOOKUP(Tabla134[[#This Row],[ITEM]],Tabla1[],4,)</f>
        <v>#N/A</v>
      </c>
      <c r="F25" s="85"/>
      <c r="G25" s="114"/>
      <c r="H25" s="119"/>
      <c r="I25" s="120"/>
    </row>
    <row r="26" spans="1:9" s="104" customFormat="1" x14ac:dyDescent="0.25">
      <c r="A26" s="101"/>
      <c r="B26" s="113"/>
      <c r="C26" s="103" t="e">
        <f>VLOOKUP(Tabla134[[#This Row],[ITEM]],Tabla1[],2,)</f>
        <v>#N/A</v>
      </c>
      <c r="D26" s="103" t="e">
        <f>VLOOKUP(Tabla134[[#This Row],[ITEM]],Tabla1[],3,)</f>
        <v>#N/A</v>
      </c>
      <c r="E26" s="103" t="e">
        <f>VLOOKUP(Tabla134[[#This Row],[ITEM]],Tabla1[],4,)</f>
        <v>#N/A</v>
      </c>
      <c r="F26" s="85"/>
      <c r="G26" s="114"/>
      <c r="H26" s="119"/>
      <c r="I26" s="120"/>
    </row>
    <row r="27" spans="1:9" s="104" customFormat="1" x14ac:dyDescent="0.25">
      <c r="A27" s="101"/>
      <c r="B27" s="113"/>
      <c r="C27" s="103" t="e">
        <f>VLOOKUP(Tabla134[[#This Row],[ITEM]],Tabla1[],2,)</f>
        <v>#N/A</v>
      </c>
      <c r="D27" s="103" t="e">
        <f>VLOOKUP(Tabla134[[#This Row],[ITEM]],Tabla1[],3,)</f>
        <v>#N/A</v>
      </c>
      <c r="E27" s="103" t="e">
        <f>VLOOKUP(Tabla134[[#This Row],[ITEM]],Tabla1[],4,)</f>
        <v>#N/A</v>
      </c>
      <c r="F27" s="85"/>
      <c r="G27" s="114"/>
      <c r="H27" s="119"/>
      <c r="I27" s="120"/>
    </row>
    <row r="28" spans="1:9" s="104" customFormat="1" x14ac:dyDescent="0.25">
      <c r="A28" s="101"/>
      <c r="B28" s="113"/>
      <c r="C28" s="103" t="e">
        <f>VLOOKUP(Tabla134[[#This Row],[ITEM]],Tabla1[],2,)</f>
        <v>#N/A</v>
      </c>
      <c r="D28" s="103" t="e">
        <f>VLOOKUP(Tabla134[[#This Row],[ITEM]],Tabla1[],3,)</f>
        <v>#N/A</v>
      </c>
      <c r="E28" s="103" t="e">
        <f>VLOOKUP(Tabla134[[#This Row],[ITEM]],Tabla1[],4,)</f>
        <v>#N/A</v>
      </c>
      <c r="F28" s="85"/>
      <c r="G28" s="114"/>
      <c r="H28" s="119"/>
      <c r="I28" s="120"/>
    </row>
    <row r="29" spans="1:9" s="104" customFormat="1" x14ac:dyDescent="0.25">
      <c r="A29" s="101"/>
      <c r="B29" s="113"/>
      <c r="C29" s="103" t="e">
        <f>VLOOKUP(Tabla134[[#This Row],[ITEM]],Tabla1[],2,)</f>
        <v>#N/A</v>
      </c>
      <c r="D29" s="103" t="e">
        <f>VLOOKUP(Tabla134[[#This Row],[ITEM]],Tabla1[],3,)</f>
        <v>#N/A</v>
      </c>
      <c r="E29" s="103" t="e">
        <f>VLOOKUP(Tabla134[[#This Row],[ITEM]],Tabla1[],4,)</f>
        <v>#N/A</v>
      </c>
      <c r="F29" s="85"/>
      <c r="G29" s="114"/>
      <c r="H29" s="119"/>
      <c r="I29" s="120"/>
    </row>
    <row r="30" spans="1:9" s="104" customFormat="1" x14ac:dyDescent="0.25">
      <c r="A30" s="101"/>
      <c r="B30" s="113"/>
      <c r="C30" s="103" t="e">
        <f>VLOOKUP(Tabla134[[#This Row],[ITEM]],Tabla1[],2,)</f>
        <v>#N/A</v>
      </c>
      <c r="D30" s="103" t="e">
        <f>VLOOKUP(Tabla134[[#This Row],[ITEM]],Tabla1[],3,)</f>
        <v>#N/A</v>
      </c>
      <c r="E30" s="103" t="e">
        <f>VLOOKUP(Tabla134[[#This Row],[ITEM]],Tabla1[],4,)</f>
        <v>#N/A</v>
      </c>
      <c r="F30" s="85"/>
      <c r="G30" s="114"/>
      <c r="H30" s="119"/>
      <c r="I30" s="120"/>
    </row>
    <row r="31" spans="1:9" s="104" customFormat="1" x14ac:dyDescent="0.25">
      <c r="A31" s="101"/>
      <c r="B31" s="113"/>
      <c r="C31" s="103" t="e">
        <f>VLOOKUP(Tabla134[[#This Row],[ITEM]],Tabla1[],2,)</f>
        <v>#N/A</v>
      </c>
      <c r="D31" s="103" t="e">
        <f>VLOOKUP(Tabla134[[#This Row],[ITEM]],Tabla1[],3,)</f>
        <v>#N/A</v>
      </c>
      <c r="E31" s="103" t="e">
        <f>VLOOKUP(Tabla134[[#This Row],[ITEM]],Tabla1[],4,)</f>
        <v>#N/A</v>
      </c>
      <c r="F31" s="85"/>
      <c r="G31" s="114"/>
      <c r="H31" s="119"/>
      <c r="I31" s="120"/>
    </row>
    <row r="32" spans="1:9" s="104" customFormat="1" x14ac:dyDescent="0.25">
      <c r="A32" s="101"/>
      <c r="B32" s="113"/>
      <c r="C32" s="103" t="e">
        <f>VLOOKUP(Tabla134[[#This Row],[ITEM]],Tabla1[],2,)</f>
        <v>#N/A</v>
      </c>
      <c r="D32" s="103" t="e">
        <f>VLOOKUP(Tabla134[[#This Row],[ITEM]],Tabla1[],3,)</f>
        <v>#N/A</v>
      </c>
      <c r="E32" s="103" t="e">
        <f>VLOOKUP(Tabla134[[#This Row],[ITEM]],Tabla1[],4,)</f>
        <v>#N/A</v>
      </c>
      <c r="F32" s="85"/>
      <c r="G32" s="114"/>
      <c r="H32" s="119"/>
      <c r="I32" s="120"/>
    </row>
    <row r="33" spans="1:9" s="104" customFormat="1" x14ac:dyDescent="0.25">
      <c r="A33" s="101"/>
      <c r="B33" s="113"/>
      <c r="C33" s="103" t="e">
        <f>VLOOKUP(Tabla134[[#This Row],[ITEM]],Tabla1[],2,)</f>
        <v>#N/A</v>
      </c>
      <c r="D33" s="103" t="e">
        <f>VLOOKUP(Tabla134[[#This Row],[ITEM]],Tabla1[],3,)</f>
        <v>#N/A</v>
      </c>
      <c r="E33" s="103" t="e">
        <f>VLOOKUP(Tabla134[[#This Row],[ITEM]],Tabla1[],4,)</f>
        <v>#N/A</v>
      </c>
      <c r="F33" s="85"/>
      <c r="G33" s="114"/>
      <c r="H33" s="119"/>
      <c r="I33" s="120"/>
    </row>
    <row r="34" spans="1:9" s="104" customFormat="1" x14ac:dyDescent="0.25">
      <c r="A34" s="101"/>
      <c r="B34" s="113"/>
      <c r="C34" s="103" t="e">
        <f>VLOOKUP(Tabla134[[#This Row],[ITEM]],Tabla1[],2,)</f>
        <v>#N/A</v>
      </c>
      <c r="D34" s="103" t="e">
        <f>VLOOKUP(Tabla134[[#This Row],[ITEM]],Tabla1[],3,)</f>
        <v>#N/A</v>
      </c>
      <c r="E34" s="103" t="e">
        <f>VLOOKUP(Tabla134[[#This Row],[ITEM]],Tabla1[],4,)</f>
        <v>#N/A</v>
      </c>
      <c r="F34" s="85"/>
      <c r="G34" s="114"/>
      <c r="H34" s="119"/>
      <c r="I34" s="120"/>
    </row>
    <row r="35" spans="1:9" s="104" customFormat="1" x14ac:dyDescent="0.25">
      <c r="A35" s="101"/>
      <c r="B35" s="113"/>
      <c r="C35" s="103" t="e">
        <f>VLOOKUP(Tabla134[[#This Row],[ITEM]],Tabla1[],2,)</f>
        <v>#N/A</v>
      </c>
      <c r="D35" s="103" t="e">
        <f>VLOOKUP(Tabla134[[#This Row],[ITEM]],Tabla1[],3,)</f>
        <v>#N/A</v>
      </c>
      <c r="E35" s="103" t="e">
        <f>VLOOKUP(Tabla134[[#This Row],[ITEM]],Tabla1[],4,)</f>
        <v>#N/A</v>
      </c>
      <c r="F35" s="85"/>
      <c r="G35" s="114"/>
      <c r="H35" s="119"/>
      <c r="I35" s="120"/>
    </row>
    <row r="36" spans="1:9" s="104" customFormat="1" x14ac:dyDescent="0.25">
      <c r="A36" s="101"/>
      <c r="B36" s="113"/>
      <c r="C36" s="103" t="e">
        <f>VLOOKUP(Tabla134[[#This Row],[ITEM]],Tabla1[],2,)</f>
        <v>#N/A</v>
      </c>
      <c r="D36" s="103" t="e">
        <f>VLOOKUP(Tabla134[[#This Row],[ITEM]],Tabla1[],3,)</f>
        <v>#N/A</v>
      </c>
      <c r="E36" s="103" t="e">
        <f>VLOOKUP(Tabla134[[#This Row],[ITEM]],Tabla1[],4,)</f>
        <v>#N/A</v>
      </c>
      <c r="F36" s="85"/>
      <c r="G36" s="114"/>
      <c r="H36" s="119"/>
      <c r="I36" s="120"/>
    </row>
    <row r="37" spans="1:9" s="104" customFormat="1" x14ac:dyDescent="0.25">
      <c r="A37" s="101"/>
      <c r="B37" s="113"/>
      <c r="C37" s="103" t="e">
        <f>VLOOKUP(Tabla134[[#This Row],[ITEM]],Tabla1[],2,)</f>
        <v>#N/A</v>
      </c>
      <c r="D37" s="103" t="e">
        <f>VLOOKUP(Tabla134[[#This Row],[ITEM]],Tabla1[],3,)</f>
        <v>#N/A</v>
      </c>
      <c r="E37" s="103" t="e">
        <f>VLOOKUP(Tabla134[[#This Row],[ITEM]],Tabla1[],4,)</f>
        <v>#N/A</v>
      </c>
      <c r="F37" s="85"/>
      <c r="G37" s="114"/>
      <c r="H37" s="119"/>
      <c r="I37" s="120"/>
    </row>
    <row r="38" spans="1:9" s="104" customFormat="1" x14ac:dyDescent="0.25">
      <c r="A38" s="101"/>
      <c r="B38" s="113"/>
      <c r="C38" s="103" t="e">
        <f>VLOOKUP(Tabla134[[#This Row],[ITEM]],Tabla1[],2,)</f>
        <v>#N/A</v>
      </c>
      <c r="D38" s="103" t="e">
        <f>VLOOKUP(Tabla134[[#This Row],[ITEM]],Tabla1[],3,)</f>
        <v>#N/A</v>
      </c>
      <c r="E38" s="103" t="e">
        <f>VLOOKUP(Tabla134[[#This Row],[ITEM]],Tabla1[],4,)</f>
        <v>#N/A</v>
      </c>
      <c r="F38" s="85"/>
      <c r="G38" s="114"/>
      <c r="H38" s="119"/>
      <c r="I38" s="120"/>
    </row>
    <row r="39" spans="1:9" s="104" customFormat="1" x14ac:dyDescent="0.25">
      <c r="A39" s="101"/>
      <c r="B39" s="113"/>
      <c r="C39" s="103" t="e">
        <f>VLOOKUP(Tabla134[[#This Row],[ITEM]],Tabla1[],2,)</f>
        <v>#N/A</v>
      </c>
      <c r="D39" s="103" t="e">
        <f>VLOOKUP(Tabla134[[#This Row],[ITEM]],Tabla1[],3,)</f>
        <v>#N/A</v>
      </c>
      <c r="E39" s="103" t="e">
        <f>VLOOKUP(Tabla134[[#This Row],[ITEM]],Tabla1[],4,)</f>
        <v>#N/A</v>
      </c>
      <c r="F39" s="85"/>
      <c r="G39" s="114"/>
      <c r="H39" s="119"/>
      <c r="I39" s="120"/>
    </row>
    <row r="40" spans="1:9" s="104" customFormat="1" x14ac:dyDescent="0.25">
      <c r="A40" s="101"/>
      <c r="B40" s="113"/>
      <c r="C40" s="103" t="e">
        <f>VLOOKUP(Tabla134[[#This Row],[ITEM]],Tabla1[],2,)</f>
        <v>#N/A</v>
      </c>
      <c r="D40" s="103" t="e">
        <f>VLOOKUP(Tabla134[[#This Row],[ITEM]],Tabla1[],3,)</f>
        <v>#N/A</v>
      </c>
      <c r="E40" s="103" t="e">
        <f>VLOOKUP(Tabla134[[#This Row],[ITEM]],Tabla1[],4,)</f>
        <v>#N/A</v>
      </c>
      <c r="F40" s="85"/>
      <c r="G40" s="114"/>
      <c r="H40" s="119"/>
      <c r="I40" s="120"/>
    </row>
    <row r="41" spans="1:9" s="104" customFormat="1" x14ac:dyDescent="0.25">
      <c r="A41" s="101"/>
      <c r="B41" s="113"/>
      <c r="C41" s="103" t="e">
        <f>VLOOKUP(Tabla134[[#This Row],[ITEM]],Tabla1[],2,)</f>
        <v>#N/A</v>
      </c>
      <c r="D41" s="103" t="e">
        <f>VLOOKUP(Tabla134[[#This Row],[ITEM]],Tabla1[],3,)</f>
        <v>#N/A</v>
      </c>
      <c r="E41" s="103" t="e">
        <f>VLOOKUP(Tabla134[[#This Row],[ITEM]],Tabla1[],4,)</f>
        <v>#N/A</v>
      </c>
      <c r="F41" s="85"/>
      <c r="G41" s="114"/>
      <c r="H41" s="119"/>
      <c r="I41" s="120"/>
    </row>
    <row r="42" spans="1:9" s="104" customFormat="1" x14ac:dyDescent="0.25">
      <c r="A42" s="102"/>
      <c r="B42" s="113"/>
      <c r="C42" s="103" t="e">
        <f>VLOOKUP(Tabla134[[#This Row],[ITEM]],Tabla1[],2,)</f>
        <v>#N/A</v>
      </c>
      <c r="D42" s="103" t="e">
        <f>VLOOKUP(Tabla134[[#This Row],[ITEM]],Tabla1[],3,)</f>
        <v>#N/A</v>
      </c>
      <c r="E42" s="103" t="e">
        <f>VLOOKUP(Tabla134[[#This Row],[ITEM]],Tabla1[],4,)</f>
        <v>#N/A</v>
      </c>
      <c r="F42" s="84"/>
      <c r="G42" s="114"/>
      <c r="H42" s="121"/>
      <c r="I42" s="122"/>
    </row>
  </sheetData>
  <mergeCells count="1">
    <mergeCell ref="A1:I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K42"/>
  <sheetViews>
    <sheetView workbookViewId="0">
      <pane ySplit="2" topLeftCell="A6" activePane="bottomLeft" state="frozen"/>
      <selection activeCell="A2" sqref="A2"/>
      <selection pane="bottomLeft" activeCell="A6" sqref="A6"/>
    </sheetView>
  </sheetViews>
  <sheetFormatPr baseColWidth="10" defaultColWidth="9.140625" defaultRowHeight="15" x14ac:dyDescent="0.25"/>
  <cols>
    <col min="1" max="1" width="7.7109375" style="111" bestFit="1" customWidth="1"/>
    <col min="2" max="2" width="13.42578125" style="68" bestFit="1" customWidth="1"/>
    <col min="3" max="3" width="13.5703125" style="68" bestFit="1" customWidth="1"/>
    <col min="4" max="4" width="35.85546875" style="68" bestFit="1" customWidth="1"/>
    <col min="5" max="5" width="12" style="68" customWidth="1"/>
    <col min="6" max="6" width="13.42578125" style="68" bestFit="1" customWidth="1"/>
    <col min="7" max="7" width="14" style="70" bestFit="1" customWidth="1"/>
    <col min="8" max="8" width="11.5703125" style="70" bestFit="1" customWidth="1"/>
    <col min="9" max="9" width="13.42578125" style="70" bestFit="1" customWidth="1"/>
    <col min="10" max="10" width="12.5703125" style="70" bestFit="1" customWidth="1"/>
    <col min="11" max="11" width="10.5703125" style="70" bestFit="1" customWidth="1"/>
    <col min="12" max="16384" width="9.140625" style="83"/>
  </cols>
  <sheetData>
    <row r="1" spans="1:11" ht="130.5" customHeight="1" x14ac:dyDescent="0.25">
      <c r="A1" s="271"/>
      <c r="B1" s="272"/>
      <c r="C1" s="272"/>
      <c r="D1" s="272"/>
      <c r="E1" s="272"/>
      <c r="F1" s="272"/>
      <c r="G1" s="272"/>
      <c r="H1" s="272"/>
      <c r="I1" s="272"/>
      <c r="J1" s="272"/>
      <c r="K1" s="273"/>
    </row>
    <row r="2" spans="1:11" s="87" customFormat="1" ht="44.25" customHeight="1" x14ac:dyDescent="0.25">
      <c r="A2" s="110" t="s">
        <v>305</v>
      </c>
      <c r="B2" s="86" t="s">
        <v>329</v>
      </c>
      <c r="C2" s="86" t="s">
        <v>309</v>
      </c>
      <c r="D2" s="86" t="s">
        <v>330</v>
      </c>
      <c r="E2" s="86" t="s">
        <v>308</v>
      </c>
      <c r="F2" s="86" t="s">
        <v>328</v>
      </c>
      <c r="G2" s="88" t="s">
        <v>307</v>
      </c>
      <c r="H2" s="88" t="s">
        <v>327</v>
      </c>
      <c r="I2" s="89" t="s">
        <v>326</v>
      </c>
      <c r="J2" s="89" t="s">
        <v>331</v>
      </c>
      <c r="K2" s="112" t="s">
        <v>341</v>
      </c>
    </row>
    <row r="3" spans="1:11" s="104" customFormat="1" x14ac:dyDescent="0.25">
      <c r="A3" s="99" t="s">
        <v>333</v>
      </c>
      <c r="B3" s="96"/>
      <c r="C3" s="103" t="e">
        <f>VLOOKUP(Tabla13[[#This Row],[ITEM]],Tabla1[],3,)</f>
        <v>#N/A</v>
      </c>
      <c r="D3" s="103" t="e">
        <f>VLOOKUP(Tabla13[[#This Row],[ITEM]],Tabla1[],4,)</f>
        <v>#N/A</v>
      </c>
      <c r="E3" s="103" t="e">
        <f>VLOOKUP(Tabla13[[#This Row],[ITEM]],Tabla1[],5,)</f>
        <v>#N/A</v>
      </c>
      <c r="F3" s="96">
        <v>2</v>
      </c>
      <c r="G3" s="109" t="e">
        <f>VLOOKUP(Tabla13[[#This Row],[ITEM]],Tabla1[],7,)</f>
        <v>#N/A</v>
      </c>
      <c r="H3" s="97">
        <v>20</v>
      </c>
      <c r="I3" s="98">
        <f>Tabla13[[#This Row],[Cantidad]]*Tabla13[[#This Row],[Precio Venta ]]</f>
        <v>40</v>
      </c>
      <c r="J3" s="98">
        <f>Tabla13[[#This Row],[Subtotal]]*0.16</f>
        <v>6.4</v>
      </c>
      <c r="K3" s="98">
        <f>SUM(Tabla13[[#This Row],[Subtotal]:[Iva 16%]])</f>
        <v>46.4</v>
      </c>
    </row>
    <row r="4" spans="1:11" s="104" customFormat="1" x14ac:dyDescent="0.25">
      <c r="A4" s="101" t="s">
        <v>335</v>
      </c>
      <c r="B4" s="85"/>
      <c r="C4" s="103" t="e">
        <f>VLOOKUP(Tabla13[[#This Row],[ITEM]],Tabla1[],3,)</f>
        <v>#N/A</v>
      </c>
      <c r="D4" s="103" t="e">
        <f>VLOOKUP(Tabla13[[#This Row],[ITEM]],Tabla1[],4,)</f>
        <v>#N/A</v>
      </c>
      <c r="E4" s="103" t="e">
        <f>VLOOKUP(Tabla13[[#This Row],[ITEM]],Tabla1[],5,)</f>
        <v>#N/A</v>
      </c>
      <c r="F4" s="85">
        <v>5</v>
      </c>
      <c r="G4" s="109" t="e">
        <f>VLOOKUP(Tabla13[[#This Row],[ITEM]],Tabla1[],7,)</f>
        <v>#N/A</v>
      </c>
      <c r="H4" s="105">
        <v>15</v>
      </c>
      <c r="I4" s="106">
        <f>Tabla13[[#This Row],[Cantidad]]*Tabla13[[#This Row],[Precio Venta ]]</f>
        <v>75</v>
      </c>
      <c r="J4" s="106">
        <f>Tabla13[[#This Row],[Subtotal]]*0.16</f>
        <v>12</v>
      </c>
      <c r="K4" s="106">
        <f>SUM(Tabla13[[#This Row],[Subtotal]:[Iva 16%]])</f>
        <v>87</v>
      </c>
    </row>
    <row r="5" spans="1:11" s="104" customFormat="1" x14ac:dyDescent="0.25">
      <c r="A5" s="101" t="s">
        <v>336</v>
      </c>
      <c r="B5" s="85"/>
      <c r="C5" s="103" t="e">
        <f>VLOOKUP(Tabla13[[#This Row],[ITEM]],Tabla1[],3,)</f>
        <v>#N/A</v>
      </c>
      <c r="D5" s="103" t="e">
        <f>VLOOKUP(Tabla13[[#This Row],[ITEM]],Tabla1[],4,)</f>
        <v>#N/A</v>
      </c>
      <c r="E5" s="103" t="e">
        <f>VLOOKUP(Tabla13[[#This Row],[ITEM]],Tabla1[],5,)</f>
        <v>#N/A</v>
      </c>
      <c r="F5" s="85">
        <v>2</v>
      </c>
      <c r="G5" s="109" t="e">
        <f>VLOOKUP(Tabla13[[#This Row],[ITEM]],Tabla1[],7,)</f>
        <v>#N/A</v>
      </c>
      <c r="H5" s="105"/>
      <c r="I5" s="106">
        <f>Tabla13[[#This Row],[Cantidad]]*Tabla13[[#This Row],[Precio Venta ]]</f>
        <v>0</v>
      </c>
      <c r="J5" s="106">
        <f>Tabla13[[#This Row],[Subtotal]]*0.16</f>
        <v>0</v>
      </c>
      <c r="K5" s="106">
        <f>SUM(Tabla13[[#This Row],[Subtotal]:[Iva 16%]])</f>
        <v>0</v>
      </c>
    </row>
    <row r="6" spans="1:11" s="104" customFormat="1" x14ac:dyDescent="0.25">
      <c r="A6" s="101" t="s">
        <v>334</v>
      </c>
      <c r="B6" s="85"/>
      <c r="C6" s="103" t="e">
        <f>VLOOKUP(Tabla13[[#This Row],[ITEM]],Tabla1[],3,)</f>
        <v>#N/A</v>
      </c>
      <c r="D6" s="103" t="e">
        <f>VLOOKUP(Tabla13[[#This Row],[ITEM]],Tabla1[],4,)</f>
        <v>#N/A</v>
      </c>
      <c r="E6" s="103" t="e">
        <f>VLOOKUP(Tabla13[[#This Row],[ITEM]],Tabla1[],5,)</f>
        <v>#N/A</v>
      </c>
      <c r="F6" s="85">
        <v>2</v>
      </c>
      <c r="G6" s="109" t="e">
        <f>VLOOKUP(Tabla13[[#This Row],[ITEM]],Tabla1[],7,)</f>
        <v>#N/A</v>
      </c>
      <c r="H6" s="105"/>
      <c r="I6" s="106">
        <f>Tabla13[[#This Row],[Cantidad]]*Tabla13[[#This Row],[Precio Venta ]]</f>
        <v>0</v>
      </c>
      <c r="J6" s="106">
        <f>Tabla13[[#This Row],[Subtotal]]*0.16</f>
        <v>0</v>
      </c>
      <c r="K6" s="106">
        <f>SUM(Tabla13[[#This Row],[Subtotal]:[Iva 16%]])</f>
        <v>0</v>
      </c>
    </row>
    <row r="7" spans="1:11" s="104" customFormat="1" x14ac:dyDescent="0.25">
      <c r="A7" s="101"/>
      <c r="B7" s="85"/>
      <c r="C7" s="103" t="e">
        <f>VLOOKUP(Tabla13[[#This Row],[ITEM]],Tabla1[],3,)</f>
        <v>#N/A</v>
      </c>
      <c r="D7" s="103" t="e">
        <f>VLOOKUP(Tabla13[[#This Row],[ITEM]],Tabla1[],4,)</f>
        <v>#N/A</v>
      </c>
      <c r="E7" s="103" t="e">
        <f>VLOOKUP(Tabla13[[#This Row],[ITEM]],Tabla1[],5,)</f>
        <v>#N/A</v>
      </c>
      <c r="F7" s="85"/>
      <c r="G7" s="109" t="e">
        <f>VLOOKUP(Tabla13[[#This Row],[ITEM]],Tabla1[],7,)</f>
        <v>#N/A</v>
      </c>
      <c r="H7" s="105"/>
      <c r="I7" s="106">
        <f>Tabla13[[#This Row],[Cantidad]]*Tabla13[[#This Row],[Precio Venta ]]</f>
        <v>0</v>
      </c>
      <c r="J7" s="106">
        <f>Tabla13[[#This Row],[Subtotal]]*0.16</f>
        <v>0</v>
      </c>
      <c r="K7" s="106">
        <f>SUM(Tabla13[[#This Row],[Subtotal]:[Iva 16%]])</f>
        <v>0</v>
      </c>
    </row>
    <row r="8" spans="1:11" s="104" customFormat="1" x14ac:dyDescent="0.25">
      <c r="A8" s="101"/>
      <c r="B8" s="85"/>
      <c r="C8" s="103" t="e">
        <f>VLOOKUP(Tabla13[[#This Row],[ITEM]],Tabla1[],3,)</f>
        <v>#N/A</v>
      </c>
      <c r="D8" s="103" t="e">
        <f>VLOOKUP(Tabla13[[#This Row],[ITEM]],Tabla1[],4,)</f>
        <v>#N/A</v>
      </c>
      <c r="E8" s="103" t="e">
        <f>VLOOKUP(Tabla13[[#This Row],[ITEM]],Tabla1[],5,)</f>
        <v>#N/A</v>
      </c>
      <c r="F8" s="85"/>
      <c r="G8" s="109" t="e">
        <f>VLOOKUP(Tabla13[[#This Row],[ITEM]],Tabla1[],7,)</f>
        <v>#N/A</v>
      </c>
      <c r="H8" s="105"/>
      <c r="I8" s="106">
        <f>Tabla13[[#This Row],[Cantidad]]*Tabla13[[#This Row],[Precio Venta ]]</f>
        <v>0</v>
      </c>
      <c r="J8" s="106">
        <f>Tabla13[[#This Row],[Subtotal]]*0.16</f>
        <v>0</v>
      </c>
      <c r="K8" s="106">
        <f>SUM(Tabla13[[#This Row],[Subtotal]:[Iva 16%]])</f>
        <v>0</v>
      </c>
    </row>
    <row r="9" spans="1:11" s="104" customFormat="1" x14ac:dyDescent="0.25">
      <c r="A9" s="101"/>
      <c r="B9" s="85"/>
      <c r="C9" s="103" t="e">
        <f>VLOOKUP(Tabla13[[#This Row],[ITEM]],Tabla1[],3,)</f>
        <v>#N/A</v>
      </c>
      <c r="D9" s="103" t="e">
        <f>VLOOKUP(Tabla13[[#This Row],[ITEM]],Tabla1[],4,)</f>
        <v>#N/A</v>
      </c>
      <c r="E9" s="103" t="e">
        <f>VLOOKUP(Tabla13[[#This Row],[ITEM]],Tabla1[],5,)</f>
        <v>#N/A</v>
      </c>
      <c r="F9" s="85"/>
      <c r="G9" s="109" t="e">
        <f>VLOOKUP(Tabla13[[#This Row],[ITEM]],Tabla1[],7,)</f>
        <v>#N/A</v>
      </c>
      <c r="H9" s="105"/>
      <c r="I9" s="106">
        <f>Tabla13[[#This Row],[Cantidad]]*Tabla13[[#This Row],[Precio Venta ]]</f>
        <v>0</v>
      </c>
      <c r="J9" s="106">
        <f>Tabla13[[#This Row],[Subtotal]]*0.16</f>
        <v>0</v>
      </c>
      <c r="K9" s="106">
        <f>SUM(Tabla13[[#This Row],[Subtotal]:[Iva 16%]])</f>
        <v>0</v>
      </c>
    </row>
    <row r="10" spans="1:11" s="104" customFormat="1" x14ac:dyDescent="0.25">
      <c r="A10" s="101"/>
      <c r="B10" s="85"/>
      <c r="C10" s="103" t="e">
        <f>VLOOKUP(Tabla13[[#This Row],[ITEM]],Tabla1[],3,)</f>
        <v>#N/A</v>
      </c>
      <c r="D10" s="103" t="e">
        <f>VLOOKUP(Tabla13[[#This Row],[ITEM]],Tabla1[],4,)</f>
        <v>#N/A</v>
      </c>
      <c r="E10" s="103" t="e">
        <f>VLOOKUP(Tabla13[[#This Row],[ITEM]],Tabla1[],5,)</f>
        <v>#N/A</v>
      </c>
      <c r="F10" s="85"/>
      <c r="G10" s="109" t="e">
        <f>VLOOKUP(Tabla13[[#This Row],[ITEM]],Tabla1[],7,)</f>
        <v>#N/A</v>
      </c>
      <c r="H10" s="105"/>
      <c r="I10" s="106">
        <f>Tabla13[[#This Row],[Cantidad]]*Tabla13[[#This Row],[Precio Venta ]]</f>
        <v>0</v>
      </c>
      <c r="J10" s="106">
        <f>Tabla13[[#This Row],[Subtotal]]*0.16</f>
        <v>0</v>
      </c>
      <c r="K10" s="106">
        <f>SUM(Tabla13[[#This Row],[Subtotal]:[Iva 16%]])</f>
        <v>0</v>
      </c>
    </row>
    <row r="11" spans="1:11" s="104" customFormat="1" x14ac:dyDescent="0.25">
      <c r="A11" s="101"/>
      <c r="B11" s="85"/>
      <c r="C11" s="103" t="e">
        <f>VLOOKUP(Tabla13[[#This Row],[ITEM]],Tabla1[],3,)</f>
        <v>#N/A</v>
      </c>
      <c r="D11" s="103" t="e">
        <f>VLOOKUP(Tabla13[[#This Row],[ITEM]],Tabla1[],4,)</f>
        <v>#N/A</v>
      </c>
      <c r="E11" s="103" t="e">
        <f>VLOOKUP(Tabla13[[#This Row],[ITEM]],Tabla1[],5,)</f>
        <v>#N/A</v>
      </c>
      <c r="F11" s="85"/>
      <c r="G11" s="109" t="e">
        <f>VLOOKUP(Tabla13[[#This Row],[ITEM]],Tabla1[],7,)</f>
        <v>#N/A</v>
      </c>
      <c r="H11" s="105"/>
      <c r="I11" s="106">
        <f>Tabla13[[#This Row],[Cantidad]]*Tabla13[[#This Row],[Precio Venta ]]</f>
        <v>0</v>
      </c>
      <c r="J11" s="106">
        <f>Tabla13[[#This Row],[Subtotal]]*0.16</f>
        <v>0</v>
      </c>
      <c r="K11" s="106">
        <f>SUM(Tabla13[[#This Row],[Subtotal]:[Iva 16%]])</f>
        <v>0</v>
      </c>
    </row>
    <row r="12" spans="1:11" s="104" customFormat="1" x14ac:dyDescent="0.25">
      <c r="A12" s="101"/>
      <c r="B12" s="85"/>
      <c r="C12" s="103" t="e">
        <f>VLOOKUP(Tabla13[[#This Row],[ITEM]],Tabla1[],3,)</f>
        <v>#N/A</v>
      </c>
      <c r="D12" s="103" t="e">
        <f>VLOOKUP(Tabla13[[#This Row],[ITEM]],Tabla1[],4,)</f>
        <v>#N/A</v>
      </c>
      <c r="E12" s="103" t="e">
        <f>VLOOKUP(Tabla13[[#This Row],[ITEM]],Tabla1[],5,)</f>
        <v>#N/A</v>
      </c>
      <c r="F12" s="85"/>
      <c r="G12" s="109" t="e">
        <f>VLOOKUP(Tabla13[[#This Row],[ITEM]],Tabla1[],7,)</f>
        <v>#N/A</v>
      </c>
      <c r="H12" s="105"/>
      <c r="I12" s="106">
        <f>Tabla13[[#This Row],[Cantidad]]*Tabla13[[#This Row],[Precio Venta ]]</f>
        <v>0</v>
      </c>
      <c r="J12" s="106">
        <f>Tabla13[[#This Row],[Subtotal]]*0.16</f>
        <v>0</v>
      </c>
      <c r="K12" s="106">
        <f>SUM(Tabla13[[#This Row],[Subtotal]:[Iva 16%]])</f>
        <v>0</v>
      </c>
    </row>
    <row r="13" spans="1:11" s="104" customFormat="1" x14ac:dyDescent="0.25">
      <c r="A13" s="101"/>
      <c r="B13" s="85"/>
      <c r="C13" s="103" t="e">
        <f>VLOOKUP(Tabla13[[#This Row],[ITEM]],Tabla1[],3,)</f>
        <v>#N/A</v>
      </c>
      <c r="D13" s="103" t="e">
        <f>VLOOKUP(Tabla13[[#This Row],[ITEM]],Tabla1[],4,)</f>
        <v>#N/A</v>
      </c>
      <c r="E13" s="103" t="e">
        <f>VLOOKUP(Tabla13[[#This Row],[ITEM]],Tabla1[],5,)</f>
        <v>#N/A</v>
      </c>
      <c r="F13" s="85"/>
      <c r="G13" s="109" t="e">
        <f>VLOOKUP(Tabla13[[#This Row],[ITEM]],Tabla1[],7,)</f>
        <v>#N/A</v>
      </c>
      <c r="H13" s="105"/>
      <c r="I13" s="106">
        <f>Tabla13[[#This Row],[Cantidad]]*Tabla13[[#This Row],[Precio Venta ]]</f>
        <v>0</v>
      </c>
      <c r="J13" s="106">
        <f>Tabla13[[#This Row],[Subtotal]]*0.16</f>
        <v>0</v>
      </c>
      <c r="K13" s="106">
        <f>SUM(Tabla13[[#This Row],[Subtotal]:[Iva 16%]])</f>
        <v>0</v>
      </c>
    </row>
    <row r="14" spans="1:11" s="104" customFormat="1" x14ac:dyDescent="0.25">
      <c r="A14" s="101"/>
      <c r="B14" s="85"/>
      <c r="C14" s="103" t="e">
        <f>VLOOKUP(Tabla13[[#This Row],[ITEM]],Tabla1[],3,)</f>
        <v>#N/A</v>
      </c>
      <c r="D14" s="103" t="e">
        <f>VLOOKUP(Tabla13[[#This Row],[ITEM]],Tabla1[],4,)</f>
        <v>#N/A</v>
      </c>
      <c r="E14" s="103" t="e">
        <f>VLOOKUP(Tabla13[[#This Row],[ITEM]],Tabla1[],5,)</f>
        <v>#N/A</v>
      </c>
      <c r="F14" s="85"/>
      <c r="G14" s="109" t="e">
        <f>VLOOKUP(Tabla13[[#This Row],[ITEM]],Tabla1[],7,)</f>
        <v>#N/A</v>
      </c>
      <c r="H14" s="105"/>
      <c r="I14" s="106">
        <f>Tabla13[[#This Row],[Cantidad]]*Tabla13[[#This Row],[Precio Venta ]]</f>
        <v>0</v>
      </c>
      <c r="J14" s="106">
        <f>Tabla13[[#This Row],[Subtotal]]*0.16</f>
        <v>0</v>
      </c>
      <c r="K14" s="106">
        <f>SUM(Tabla13[[#This Row],[Subtotal]:[Iva 16%]])</f>
        <v>0</v>
      </c>
    </row>
    <row r="15" spans="1:11" s="104" customFormat="1" x14ac:dyDescent="0.25">
      <c r="A15" s="101"/>
      <c r="B15" s="85"/>
      <c r="C15" s="103" t="e">
        <f>VLOOKUP(Tabla13[[#This Row],[ITEM]],Tabla1[],3,)</f>
        <v>#N/A</v>
      </c>
      <c r="D15" s="103" t="e">
        <f>VLOOKUP(Tabla13[[#This Row],[ITEM]],Tabla1[],4,)</f>
        <v>#N/A</v>
      </c>
      <c r="E15" s="103" t="e">
        <f>VLOOKUP(Tabla13[[#This Row],[ITEM]],Tabla1[],5,)</f>
        <v>#N/A</v>
      </c>
      <c r="F15" s="85"/>
      <c r="G15" s="109" t="e">
        <f>VLOOKUP(Tabla13[[#This Row],[ITEM]],Tabla1[],7,)</f>
        <v>#N/A</v>
      </c>
      <c r="H15" s="105"/>
      <c r="I15" s="106">
        <f>Tabla13[[#This Row],[Cantidad]]*Tabla13[[#This Row],[Precio Venta ]]</f>
        <v>0</v>
      </c>
      <c r="J15" s="106">
        <f>Tabla13[[#This Row],[Subtotal]]*0.16</f>
        <v>0</v>
      </c>
      <c r="K15" s="106">
        <f>SUM(Tabla13[[#This Row],[Subtotal]:[Iva 16%]])</f>
        <v>0</v>
      </c>
    </row>
    <row r="16" spans="1:11" s="104" customFormat="1" x14ac:dyDescent="0.25">
      <c r="A16" s="101"/>
      <c r="B16" s="85"/>
      <c r="C16" s="103" t="e">
        <f>VLOOKUP(Tabla13[[#This Row],[ITEM]],Tabla1[],3,)</f>
        <v>#N/A</v>
      </c>
      <c r="D16" s="103" t="e">
        <f>VLOOKUP(Tabla13[[#This Row],[ITEM]],Tabla1[],4,)</f>
        <v>#N/A</v>
      </c>
      <c r="E16" s="103" t="e">
        <f>VLOOKUP(Tabla13[[#This Row],[ITEM]],Tabla1[],5,)</f>
        <v>#N/A</v>
      </c>
      <c r="F16" s="85"/>
      <c r="G16" s="109" t="e">
        <f>VLOOKUP(Tabla13[[#This Row],[ITEM]],Tabla1[],7,)</f>
        <v>#N/A</v>
      </c>
      <c r="H16" s="105"/>
      <c r="I16" s="106">
        <f>Tabla13[[#This Row],[Cantidad]]*Tabla13[[#This Row],[Precio Venta ]]</f>
        <v>0</v>
      </c>
      <c r="J16" s="106">
        <f>Tabla13[[#This Row],[Subtotal]]*0.16</f>
        <v>0</v>
      </c>
      <c r="K16" s="106">
        <f>SUM(Tabla13[[#This Row],[Subtotal]:[Iva 16%]])</f>
        <v>0</v>
      </c>
    </row>
    <row r="17" spans="1:11" s="104" customFormat="1" x14ac:dyDescent="0.25">
      <c r="A17" s="101"/>
      <c r="B17" s="85"/>
      <c r="C17" s="103" t="e">
        <f>VLOOKUP(Tabla13[[#This Row],[ITEM]],Tabla1[],3,)</f>
        <v>#N/A</v>
      </c>
      <c r="D17" s="103" t="e">
        <f>VLOOKUP(Tabla13[[#This Row],[ITEM]],Tabla1[],4,)</f>
        <v>#N/A</v>
      </c>
      <c r="E17" s="103" t="e">
        <f>VLOOKUP(Tabla13[[#This Row],[ITEM]],Tabla1[],5,)</f>
        <v>#N/A</v>
      </c>
      <c r="F17" s="85"/>
      <c r="G17" s="109" t="e">
        <f>VLOOKUP(Tabla13[[#This Row],[ITEM]],Tabla1[],7,)</f>
        <v>#N/A</v>
      </c>
      <c r="H17" s="105"/>
      <c r="I17" s="106">
        <f>Tabla13[[#This Row],[Cantidad]]*Tabla13[[#This Row],[Precio Venta ]]</f>
        <v>0</v>
      </c>
      <c r="J17" s="106">
        <f>Tabla13[[#This Row],[Subtotal]]*0.16</f>
        <v>0</v>
      </c>
      <c r="K17" s="106">
        <f>SUM(Tabla13[[#This Row],[Subtotal]:[Iva 16%]])</f>
        <v>0</v>
      </c>
    </row>
    <row r="18" spans="1:11" s="104" customFormat="1" x14ac:dyDescent="0.25">
      <c r="A18" s="101"/>
      <c r="B18" s="85"/>
      <c r="C18" s="103" t="e">
        <f>VLOOKUP(Tabla13[[#This Row],[ITEM]],Tabla1[],3,)</f>
        <v>#N/A</v>
      </c>
      <c r="D18" s="103" t="e">
        <f>VLOOKUP(Tabla13[[#This Row],[ITEM]],Tabla1[],4,)</f>
        <v>#N/A</v>
      </c>
      <c r="E18" s="103" t="e">
        <f>VLOOKUP(Tabla13[[#This Row],[ITEM]],Tabla1[],5,)</f>
        <v>#N/A</v>
      </c>
      <c r="F18" s="85"/>
      <c r="G18" s="109" t="e">
        <f>VLOOKUP(Tabla13[[#This Row],[ITEM]],Tabla1[],7,)</f>
        <v>#N/A</v>
      </c>
      <c r="H18" s="105"/>
      <c r="I18" s="106">
        <f>Tabla13[[#This Row],[Cantidad]]*Tabla13[[#This Row],[Precio Venta ]]</f>
        <v>0</v>
      </c>
      <c r="J18" s="106">
        <f>Tabla13[[#This Row],[Subtotal]]*0.16</f>
        <v>0</v>
      </c>
      <c r="K18" s="106">
        <f>SUM(Tabla13[[#This Row],[Subtotal]:[Iva 16%]])</f>
        <v>0</v>
      </c>
    </row>
    <row r="19" spans="1:11" s="104" customFormat="1" x14ac:dyDescent="0.25">
      <c r="A19" s="101"/>
      <c r="B19" s="85"/>
      <c r="C19" s="103" t="e">
        <f>VLOOKUP(Tabla13[[#This Row],[ITEM]],Tabla1[],3,)</f>
        <v>#N/A</v>
      </c>
      <c r="D19" s="103" t="e">
        <f>VLOOKUP(Tabla13[[#This Row],[ITEM]],Tabla1[],4,)</f>
        <v>#N/A</v>
      </c>
      <c r="E19" s="103" t="e">
        <f>VLOOKUP(Tabla13[[#This Row],[ITEM]],Tabla1[],5,)</f>
        <v>#N/A</v>
      </c>
      <c r="F19" s="85"/>
      <c r="G19" s="109" t="e">
        <f>VLOOKUP(Tabla13[[#This Row],[ITEM]],Tabla1[],7,)</f>
        <v>#N/A</v>
      </c>
      <c r="H19" s="105"/>
      <c r="I19" s="106">
        <f>Tabla13[[#This Row],[Cantidad]]*Tabla13[[#This Row],[Precio Venta ]]</f>
        <v>0</v>
      </c>
      <c r="J19" s="106">
        <f>Tabla13[[#This Row],[Subtotal]]*0.16</f>
        <v>0</v>
      </c>
      <c r="K19" s="106">
        <f>SUM(Tabla13[[#This Row],[Subtotal]:[Iva 16%]])</f>
        <v>0</v>
      </c>
    </row>
    <row r="20" spans="1:11" s="104" customFormat="1" x14ac:dyDescent="0.25">
      <c r="A20" s="101"/>
      <c r="B20" s="85"/>
      <c r="C20" s="103" t="e">
        <f>VLOOKUP(Tabla13[[#This Row],[ITEM]],Tabla1[],3,)</f>
        <v>#N/A</v>
      </c>
      <c r="D20" s="103" t="e">
        <f>VLOOKUP(Tabla13[[#This Row],[ITEM]],Tabla1[],4,)</f>
        <v>#N/A</v>
      </c>
      <c r="E20" s="103" t="e">
        <f>VLOOKUP(Tabla13[[#This Row],[ITEM]],Tabla1[],5,)</f>
        <v>#N/A</v>
      </c>
      <c r="F20" s="85"/>
      <c r="G20" s="109" t="e">
        <f>VLOOKUP(Tabla13[[#This Row],[ITEM]],Tabla1[],7,)</f>
        <v>#N/A</v>
      </c>
      <c r="H20" s="105"/>
      <c r="I20" s="106">
        <f>Tabla13[[#This Row],[Cantidad]]*Tabla13[[#This Row],[Precio Venta ]]</f>
        <v>0</v>
      </c>
      <c r="J20" s="106">
        <f>Tabla13[[#This Row],[Subtotal]]*0.16</f>
        <v>0</v>
      </c>
      <c r="K20" s="106">
        <f>SUM(Tabla13[[#This Row],[Subtotal]:[Iva 16%]])</f>
        <v>0</v>
      </c>
    </row>
    <row r="21" spans="1:11" s="104" customFormat="1" x14ac:dyDescent="0.25">
      <c r="A21" s="101"/>
      <c r="B21" s="85"/>
      <c r="C21" s="103" t="e">
        <f>VLOOKUP(Tabla13[[#This Row],[ITEM]],Tabla1[],3,)</f>
        <v>#N/A</v>
      </c>
      <c r="D21" s="103" t="e">
        <f>VLOOKUP(Tabla13[[#This Row],[ITEM]],Tabla1[],4,)</f>
        <v>#N/A</v>
      </c>
      <c r="E21" s="103" t="e">
        <f>VLOOKUP(Tabla13[[#This Row],[ITEM]],Tabla1[],5,)</f>
        <v>#N/A</v>
      </c>
      <c r="F21" s="85"/>
      <c r="G21" s="109" t="e">
        <f>VLOOKUP(Tabla13[[#This Row],[ITEM]],Tabla1[],7,)</f>
        <v>#N/A</v>
      </c>
      <c r="H21" s="105"/>
      <c r="I21" s="106">
        <f>Tabla13[[#This Row],[Cantidad]]*Tabla13[[#This Row],[Precio Venta ]]</f>
        <v>0</v>
      </c>
      <c r="J21" s="106">
        <f>Tabla13[[#This Row],[Subtotal]]*0.16</f>
        <v>0</v>
      </c>
      <c r="K21" s="106">
        <f>SUM(Tabla13[[#This Row],[Subtotal]:[Iva 16%]])</f>
        <v>0</v>
      </c>
    </row>
    <row r="22" spans="1:11" s="104" customFormat="1" x14ac:dyDescent="0.25">
      <c r="A22" s="101"/>
      <c r="B22" s="85"/>
      <c r="C22" s="103" t="e">
        <f>VLOOKUP(Tabla13[[#This Row],[ITEM]],Tabla1[],3,)</f>
        <v>#N/A</v>
      </c>
      <c r="D22" s="103" t="e">
        <f>VLOOKUP(Tabla13[[#This Row],[ITEM]],Tabla1[],4,)</f>
        <v>#N/A</v>
      </c>
      <c r="E22" s="103" t="e">
        <f>VLOOKUP(Tabla13[[#This Row],[ITEM]],Tabla1[],5,)</f>
        <v>#N/A</v>
      </c>
      <c r="F22" s="85"/>
      <c r="G22" s="109" t="e">
        <f>VLOOKUP(Tabla13[[#This Row],[ITEM]],Tabla1[],7,)</f>
        <v>#N/A</v>
      </c>
      <c r="H22" s="105"/>
      <c r="I22" s="106">
        <f>Tabla13[[#This Row],[Cantidad]]*Tabla13[[#This Row],[Precio Venta ]]</f>
        <v>0</v>
      </c>
      <c r="J22" s="106">
        <f>Tabla13[[#This Row],[Subtotal]]*0.16</f>
        <v>0</v>
      </c>
      <c r="K22" s="106">
        <f>SUM(Tabla13[[#This Row],[Subtotal]:[Iva 16%]])</f>
        <v>0</v>
      </c>
    </row>
    <row r="23" spans="1:11" s="104" customFormat="1" x14ac:dyDescent="0.25">
      <c r="A23" s="101"/>
      <c r="B23" s="85"/>
      <c r="C23" s="103" t="e">
        <f>VLOOKUP(Tabla13[[#This Row],[ITEM]],Tabla1[],3,)</f>
        <v>#N/A</v>
      </c>
      <c r="D23" s="103" t="e">
        <f>VLOOKUP(Tabla13[[#This Row],[ITEM]],Tabla1[],4,)</f>
        <v>#N/A</v>
      </c>
      <c r="E23" s="103" t="e">
        <f>VLOOKUP(Tabla13[[#This Row],[ITEM]],Tabla1[],5,)</f>
        <v>#N/A</v>
      </c>
      <c r="F23" s="85"/>
      <c r="G23" s="109" t="e">
        <f>VLOOKUP(Tabla13[[#This Row],[ITEM]],Tabla1[],7,)</f>
        <v>#N/A</v>
      </c>
      <c r="H23" s="105"/>
      <c r="I23" s="106">
        <f>Tabla13[[#This Row],[Cantidad]]*Tabla13[[#This Row],[Precio Venta ]]</f>
        <v>0</v>
      </c>
      <c r="J23" s="106">
        <f>Tabla13[[#This Row],[Subtotal]]*0.16</f>
        <v>0</v>
      </c>
      <c r="K23" s="106">
        <f>SUM(Tabla13[[#This Row],[Subtotal]:[Iva 16%]])</f>
        <v>0</v>
      </c>
    </row>
    <row r="24" spans="1:11" s="104" customFormat="1" x14ac:dyDescent="0.25">
      <c r="A24" s="101"/>
      <c r="B24" s="85"/>
      <c r="C24" s="103" t="e">
        <f>VLOOKUP(Tabla13[[#This Row],[ITEM]],Tabla1[],3,)</f>
        <v>#N/A</v>
      </c>
      <c r="D24" s="103" t="e">
        <f>VLOOKUP(Tabla13[[#This Row],[ITEM]],Tabla1[],4,)</f>
        <v>#N/A</v>
      </c>
      <c r="E24" s="103" t="e">
        <f>VLOOKUP(Tabla13[[#This Row],[ITEM]],Tabla1[],5,)</f>
        <v>#N/A</v>
      </c>
      <c r="F24" s="85"/>
      <c r="G24" s="109" t="e">
        <f>VLOOKUP(Tabla13[[#This Row],[ITEM]],Tabla1[],7,)</f>
        <v>#N/A</v>
      </c>
      <c r="H24" s="105"/>
      <c r="I24" s="106">
        <f>Tabla13[[#This Row],[Cantidad]]*Tabla13[[#This Row],[Precio Venta ]]</f>
        <v>0</v>
      </c>
      <c r="J24" s="106">
        <f>Tabla13[[#This Row],[Subtotal]]*0.16</f>
        <v>0</v>
      </c>
      <c r="K24" s="106">
        <f>SUM(Tabla13[[#This Row],[Subtotal]:[Iva 16%]])</f>
        <v>0</v>
      </c>
    </row>
    <row r="25" spans="1:11" s="104" customFormat="1" x14ac:dyDescent="0.25">
      <c r="A25" s="101"/>
      <c r="B25" s="85"/>
      <c r="C25" s="103" t="e">
        <f>VLOOKUP(Tabla13[[#This Row],[ITEM]],Tabla1[],3,)</f>
        <v>#N/A</v>
      </c>
      <c r="D25" s="103" t="e">
        <f>VLOOKUP(Tabla13[[#This Row],[ITEM]],Tabla1[],4,)</f>
        <v>#N/A</v>
      </c>
      <c r="E25" s="103" t="e">
        <f>VLOOKUP(Tabla13[[#This Row],[ITEM]],Tabla1[],5,)</f>
        <v>#N/A</v>
      </c>
      <c r="F25" s="85"/>
      <c r="G25" s="109" t="e">
        <f>VLOOKUP(Tabla13[[#This Row],[ITEM]],Tabla1[],7,)</f>
        <v>#N/A</v>
      </c>
      <c r="H25" s="105"/>
      <c r="I25" s="106">
        <f>Tabla13[[#This Row],[Cantidad]]*Tabla13[[#This Row],[Precio Venta ]]</f>
        <v>0</v>
      </c>
      <c r="J25" s="106">
        <f>Tabla13[[#This Row],[Subtotal]]*0.16</f>
        <v>0</v>
      </c>
      <c r="K25" s="106">
        <f>SUM(Tabla13[[#This Row],[Subtotal]:[Iva 16%]])</f>
        <v>0</v>
      </c>
    </row>
    <row r="26" spans="1:11" s="104" customFormat="1" x14ac:dyDescent="0.25">
      <c r="A26" s="101"/>
      <c r="B26" s="85"/>
      <c r="C26" s="103" t="e">
        <f>VLOOKUP(Tabla13[[#This Row],[ITEM]],Tabla1[],3,)</f>
        <v>#N/A</v>
      </c>
      <c r="D26" s="103" t="e">
        <f>VLOOKUP(Tabla13[[#This Row],[ITEM]],Tabla1[],4,)</f>
        <v>#N/A</v>
      </c>
      <c r="E26" s="103" t="e">
        <f>VLOOKUP(Tabla13[[#This Row],[ITEM]],Tabla1[],5,)</f>
        <v>#N/A</v>
      </c>
      <c r="F26" s="85"/>
      <c r="G26" s="109" t="e">
        <f>VLOOKUP(Tabla13[[#This Row],[ITEM]],Tabla1[],7,)</f>
        <v>#N/A</v>
      </c>
      <c r="H26" s="105"/>
      <c r="I26" s="106">
        <f>Tabla13[[#This Row],[Cantidad]]*Tabla13[[#This Row],[Precio Venta ]]</f>
        <v>0</v>
      </c>
      <c r="J26" s="106">
        <f>Tabla13[[#This Row],[Subtotal]]*0.16</f>
        <v>0</v>
      </c>
      <c r="K26" s="106">
        <f>SUM(Tabla13[[#This Row],[Subtotal]:[Iva 16%]])</f>
        <v>0</v>
      </c>
    </row>
    <row r="27" spans="1:11" s="104" customFormat="1" x14ac:dyDescent="0.25">
      <c r="A27" s="101"/>
      <c r="B27" s="85"/>
      <c r="C27" s="103" t="e">
        <f>VLOOKUP(Tabla13[[#This Row],[ITEM]],Tabla1[],3,)</f>
        <v>#N/A</v>
      </c>
      <c r="D27" s="103" t="e">
        <f>VLOOKUP(Tabla13[[#This Row],[ITEM]],Tabla1[],4,)</f>
        <v>#N/A</v>
      </c>
      <c r="E27" s="103" t="e">
        <f>VLOOKUP(Tabla13[[#This Row],[ITEM]],Tabla1[],5,)</f>
        <v>#N/A</v>
      </c>
      <c r="F27" s="85"/>
      <c r="G27" s="109" t="e">
        <f>VLOOKUP(Tabla13[[#This Row],[ITEM]],Tabla1[],7,)</f>
        <v>#N/A</v>
      </c>
      <c r="H27" s="105"/>
      <c r="I27" s="106">
        <f>Tabla13[[#This Row],[Cantidad]]*Tabla13[[#This Row],[Precio Venta ]]</f>
        <v>0</v>
      </c>
      <c r="J27" s="106">
        <f>Tabla13[[#This Row],[Subtotal]]*0.16</f>
        <v>0</v>
      </c>
      <c r="K27" s="106">
        <f>SUM(Tabla13[[#This Row],[Subtotal]:[Iva 16%]])</f>
        <v>0</v>
      </c>
    </row>
    <row r="28" spans="1:11" s="104" customFormat="1" x14ac:dyDescent="0.25">
      <c r="A28" s="101"/>
      <c r="B28" s="85"/>
      <c r="C28" s="103" t="e">
        <f>VLOOKUP(Tabla13[[#This Row],[ITEM]],Tabla1[],3,)</f>
        <v>#N/A</v>
      </c>
      <c r="D28" s="103" t="e">
        <f>VLOOKUP(Tabla13[[#This Row],[ITEM]],Tabla1[],4,)</f>
        <v>#N/A</v>
      </c>
      <c r="E28" s="103" t="e">
        <f>VLOOKUP(Tabla13[[#This Row],[ITEM]],Tabla1[],5,)</f>
        <v>#N/A</v>
      </c>
      <c r="F28" s="85"/>
      <c r="G28" s="109" t="e">
        <f>VLOOKUP(Tabla13[[#This Row],[ITEM]],Tabla1[],7,)</f>
        <v>#N/A</v>
      </c>
      <c r="H28" s="105"/>
      <c r="I28" s="106">
        <f>Tabla13[[#This Row],[Cantidad]]*Tabla13[[#This Row],[Precio Venta ]]</f>
        <v>0</v>
      </c>
      <c r="J28" s="106">
        <f>Tabla13[[#This Row],[Subtotal]]*0.16</f>
        <v>0</v>
      </c>
      <c r="K28" s="106">
        <f>SUM(Tabla13[[#This Row],[Subtotal]:[Iva 16%]])</f>
        <v>0</v>
      </c>
    </row>
    <row r="29" spans="1:11" s="104" customFormat="1" x14ac:dyDescent="0.25">
      <c r="A29" s="101"/>
      <c r="B29" s="85"/>
      <c r="C29" s="103" t="e">
        <f>VLOOKUP(Tabla13[[#This Row],[ITEM]],Tabla1[],3,)</f>
        <v>#N/A</v>
      </c>
      <c r="D29" s="103" t="e">
        <f>VLOOKUP(Tabla13[[#This Row],[ITEM]],Tabla1[],4,)</f>
        <v>#N/A</v>
      </c>
      <c r="E29" s="103" t="e">
        <f>VLOOKUP(Tabla13[[#This Row],[ITEM]],Tabla1[],5,)</f>
        <v>#N/A</v>
      </c>
      <c r="F29" s="85"/>
      <c r="G29" s="109" t="e">
        <f>VLOOKUP(Tabla13[[#This Row],[ITEM]],Tabla1[],7,)</f>
        <v>#N/A</v>
      </c>
      <c r="H29" s="105"/>
      <c r="I29" s="106">
        <f>Tabla13[[#This Row],[Cantidad]]*Tabla13[[#This Row],[Precio Venta ]]</f>
        <v>0</v>
      </c>
      <c r="J29" s="106">
        <f>Tabla13[[#This Row],[Subtotal]]*0.16</f>
        <v>0</v>
      </c>
      <c r="K29" s="106">
        <f>SUM(Tabla13[[#This Row],[Subtotal]:[Iva 16%]])</f>
        <v>0</v>
      </c>
    </row>
    <row r="30" spans="1:11" s="104" customFormat="1" x14ac:dyDescent="0.25">
      <c r="A30" s="101"/>
      <c r="B30" s="85"/>
      <c r="C30" s="103" t="e">
        <f>VLOOKUP(Tabla13[[#This Row],[ITEM]],Tabla1[],3,)</f>
        <v>#N/A</v>
      </c>
      <c r="D30" s="103" t="e">
        <f>VLOOKUP(Tabla13[[#This Row],[ITEM]],Tabla1[],4,)</f>
        <v>#N/A</v>
      </c>
      <c r="E30" s="103" t="e">
        <f>VLOOKUP(Tabla13[[#This Row],[ITEM]],Tabla1[],5,)</f>
        <v>#N/A</v>
      </c>
      <c r="F30" s="85"/>
      <c r="G30" s="109" t="e">
        <f>VLOOKUP(Tabla13[[#This Row],[ITEM]],Tabla1[],7,)</f>
        <v>#N/A</v>
      </c>
      <c r="H30" s="105"/>
      <c r="I30" s="106">
        <f>Tabla13[[#This Row],[Cantidad]]*Tabla13[[#This Row],[Precio Venta ]]</f>
        <v>0</v>
      </c>
      <c r="J30" s="106">
        <f>Tabla13[[#This Row],[Subtotal]]*0.16</f>
        <v>0</v>
      </c>
      <c r="K30" s="106">
        <f>SUM(Tabla13[[#This Row],[Subtotal]:[Iva 16%]])</f>
        <v>0</v>
      </c>
    </row>
    <row r="31" spans="1:11" s="104" customFormat="1" x14ac:dyDescent="0.25">
      <c r="A31" s="101"/>
      <c r="B31" s="85"/>
      <c r="C31" s="103" t="e">
        <f>VLOOKUP(Tabla13[[#This Row],[ITEM]],Tabla1[],3,)</f>
        <v>#N/A</v>
      </c>
      <c r="D31" s="103" t="e">
        <f>VLOOKUP(Tabla13[[#This Row],[ITEM]],Tabla1[],4,)</f>
        <v>#N/A</v>
      </c>
      <c r="E31" s="103" t="e">
        <f>VLOOKUP(Tabla13[[#This Row],[ITEM]],Tabla1[],5,)</f>
        <v>#N/A</v>
      </c>
      <c r="F31" s="85"/>
      <c r="G31" s="109" t="e">
        <f>VLOOKUP(Tabla13[[#This Row],[ITEM]],Tabla1[],7,)</f>
        <v>#N/A</v>
      </c>
      <c r="H31" s="105"/>
      <c r="I31" s="106">
        <f>Tabla13[[#This Row],[Cantidad]]*Tabla13[[#This Row],[Precio Venta ]]</f>
        <v>0</v>
      </c>
      <c r="J31" s="106">
        <f>Tabla13[[#This Row],[Subtotal]]*0.16</f>
        <v>0</v>
      </c>
      <c r="K31" s="106">
        <f>SUM(Tabla13[[#This Row],[Subtotal]:[Iva 16%]])</f>
        <v>0</v>
      </c>
    </row>
    <row r="32" spans="1:11" s="104" customFormat="1" x14ac:dyDescent="0.25">
      <c r="A32" s="101"/>
      <c r="B32" s="85"/>
      <c r="C32" s="103" t="e">
        <f>VLOOKUP(Tabla13[[#This Row],[ITEM]],Tabla1[],3,)</f>
        <v>#N/A</v>
      </c>
      <c r="D32" s="103" t="e">
        <f>VLOOKUP(Tabla13[[#This Row],[ITEM]],Tabla1[],4,)</f>
        <v>#N/A</v>
      </c>
      <c r="E32" s="103" t="e">
        <f>VLOOKUP(Tabla13[[#This Row],[ITEM]],Tabla1[],5,)</f>
        <v>#N/A</v>
      </c>
      <c r="F32" s="85"/>
      <c r="G32" s="109" t="e">
        <f>VLOOKUP(Tabla13[[#This Row],[ITEM]],Tabla1[],7,)</f>
        <v>#N/A</v>
      </c>
      <c r="H32" s="105"/>
      <c r="I32" s="106">
        <f>Tabla13[[#This Row],[Cantidad]]*Tabla13[[#This Row],[Precio Venta ]]</f>
        <v>0</v>
      </c>
      <c r="J32" s="106">
        <f>Tabla13[[#This Row],[Subtotal]]*0.16</f>
        <v>0</v>
      </c>
      <c r="K32" s="106">
        <f>SUM(Tabla13[[#This Row],[Subtotal]:[Iva 16%]])</f>
        <v>0</v>
      </c>
    </row>
    <row r="33" spans="1:11" s="104" customFormat="1" x14ac:dyDescent="0.25">
      <c r="A33" s="101"/>
      <c r="B33" s="85"/>
      <c r="C33" s="103" t="e">
        <f>VLOOKUP(Tabla13[[#This Row],[ITEM]],Tabla1[],3,)</f>
        <v>#N/A</v>
      </c>
      <c r="D33" s="103" t="e">
        <f>VLOOKUP(Tabla13[[#This Row],[ITEM]],Tabla1[],4,)</f>
        <v>#N/A</v>
      </c>
      <c r="E33" s="103" t="e">
        <f>VLOOKUP(Tabla13[[#This Row],[ITEM]],Tabla1[],5,)</f>
        <v>#N/A</v>
      </c>
      <c r="F33" s="85"/>
      <c r="G33" s="109" t="e">
        <f>VLOOKUP(Tabla13[[#This Row],[ITEM]],Tabla1[],7,)</f>
        <v>#N/A</v>
      </c>
      <c r="H33" s="105"/>
      <c r="I33" s="106">
        <f>Tabla13[[#This Row],[Cantidad]]*Tabla13[[#This Row],[Precio Venta ]]</f>
        <v>0</v>
      </c>
      <c r="J33" s="106">
        <f>Tabla13[[#This Row],[Subtotal]]*0.16</f>
        <v>0</v>
      </c>
      <c r="K33" s="106">
        <f>SUM(Tabla13[[#This Row],[Subtotal]:[Iva 16%]])</f>
        <v>0</v>
      </c>
    </row>
    <row r="34" spans="1:11" s="104" customFormat="1" x14ac:dyDescent="0.25">
      <c r="A34" s="101"/>
      <c r="B34" s="85"/>
      <c r="C34" s="103" t="e">
        <f>VLOOKUP(Tabla13[[#This Row],[ITEM]],Tabla1[],3,)</f>
        <v>#N/A</v>
      </c>
      <c r="D34" s="103" t="e">
        <f>VLOOKUP(Tabla13[[#This Row],[ITEM]],Tabla1[],4,)</f>
        <v>#N/A</v>
      </c>
      <c r="E34" s="103" t="e">
        <f>VLOOKUP(Tabla13[[#This Row],[ITEM]],Tabla1[],5,)</f>
        <v>#N/A</v>
      </c>
      <c r="F34" s="85"/>
      <c r="G34" s="109" t="e">
        <f>VLOOKUP(Tabla13[[#This Row],[ITEM]],Tabla1[],7,)</f>
        <v>#N/A</v>
      </c>
      <c r="H34" s="105"/>
      <c r="I34" s="106">
        <f>Tabla13[[#This Row],[Cantidad]]*Tabla13[[#This Row],[Precio Venta ]]</f>
        <v>0</v>
      </c>
      <c r="J34" s="106">
        <f>Tabla13[[#This Row],[Subtotal]]*0.16</f>
        <v>0</v>
      </c>
      <c r="K34" s="106">
        <f>SUM(Tabla13[[#This Row],[Subtotal]:[Iva 16%]])</f>
        <v>0</v>
      </c>
    </row>
    <row r="35" spans="1:11" s="104" customFormat="1" x14ac:dyDescent="0.25">
      <c r="A35" s="101"/>
      <c r="B35" s="85"/>
      <c r="C35" s="103" t="e">
        <f>VLOOKUP(Tabla13[[#This Row],[ITEM]],Tabla1[],3,)</f>
        <v>#N/A</v>
      </c>
      <c r="D35" s="103" t="e">
        <f>VLOOKUP(Tabla13[[#This Row],[ITEM]],Tabla1[],4,)</f>
        <v>#N/A</v>
      </c>
      <c r="E35" s="103" t="e">
        <f>VLOOKUP(Tabla13[[#This Row],[ITEM]],Tabla1[],5,)</f>
        <v>#N/A</v>
      </c>
      <c r="F35" s="85"/>
      <c r="G35" s="109" t="e">
        <f>VLOOKUP(Tabla13[[#This Row],[ITEM]],Tabla1[],7,)</f>
        <v>#N/A</v>
      </c>
      <c r="H35" s="105"/>
      <c r="I35" s="106">
        <f>Tabla13[[#This Row],[Cantidad]]*Tabla13[[#This Row],[Precio Venta ]]</f>
        <v>0</v>
      </c>
      <c r="J35" s="106">
        <f>Tabla13[[#This Row],[Subtotal]]*0.16</f>
        <v>0</v>
      </c>
      <c r="K35" s="106">
        <f>SUM(Tabla13[[#This Row],[Subtotal]:[Iva 16%]])</f>
        <v>0</v>
      </c>
    </row>
    <row r="36" spans="1:11" s="104" customFormat="1" x14ac:dyDescent="0.25">
      <c r="A36" s="101"/>
      <c r="B36" s="85"/>
      <c r="C36" s="103" t="e">
        <f>VLOOKUP(Tabla13[[#This Row],[ITEM]],Tabla1[],3,)</f>
        <v>#N/A</v>
      </c>
      <c r="D36" s="103" t="e">
        <f>VLOOKUP(Tabla13[[#This Row],[ITEM]],Tabla1[],4,)</f>
        <v>#N/A</v>
      </c>
      <c r="E36" s="103" t="e">
        <f>VLOOKUP(Tabla13[[#This Row],[ITEM]],Tabla1[],5,)</f>
        <v>#N/A</v>
      </c>
      <c r="F36" s="85"/>
      <c r="G36" s="109" t="e">
        <f>VLOOKUP(Tabla13[[#This Row],[ITEM]],Tabla1[],7,)</f>
        <v>#N/A</v>
      </c>
      <c r="H36" s="105"/>
      <c r="I36" s="106">
        <f>Tabla13[[#This Row],[Cantidad]]*Tabla13[[#This Row],[Precio Venta ]]</f>
        <v>0</v>
      </c>
      <c r="J36" s="106">
        <f>Tabla13[[#This Row],[Subtotal]]*0.16</f>
        <v>0</v>
      </c>
      <c r="K36" s="106">
        <f>SUM(Tabla13[[#This Row],[Subtotal]:[Iva 16%]])</f>
        <v>0</v>
      </c>
    </row>
    <row r="37" spans="1:11" s="104" customFormat="1" x14ac:dyDescent="0.25">
      <c r="A37" s="101"/>
      <c r="B37" s="85"/>
      <c r="C37" s="103" t="e">
        <f>VLOOKUP(Tabla13[[#This Row],[ITEM]],Tabla1[],3,)</f>
        <v>#N/A</v>
      </c>
      <c r="D37" s="103" t="e">
        <f>VLOOKUP(Tabla13[[#This Row],[ITEM]],Tabla1[],4,)</f>
        <v>#N/A</v>
      </c>
      <c r="E37" s="103" t="e">
        <f>VLOOKUP(Tabla13[[#This Row],[ITEM]],Tabla1[],5,)</f>
        <v>#N/A</v>
      </c>
      <c r="F37" s="85"/>
      <c r="G37" s="109" t="e">
        <f>VLOOKUP(Tabla13[[#This Row],[ITEM]],Tabla1[],7,)</f>
        <v>#N/A</v>
      </c>
      <c r="H37" s="105"/>
      <c r="I37" s="106">
        <f>Tabla13[[#This Row],[Cantidad]]*Tabla13[[#This Row],[Precio Venta ]]</f>
        <v>0</v>
      </c>
      <c r="J37" s="106">
        <f>Tabla13[[#This Row],[Subtotal]]*0.16</f>
        <v>0</v>
      </c>
      <c r="K37" s="106">
        <f>SUM(Tabla13[[#This Row],[Subtotal]:[Iva 16%]])</f>
        <v>0</v>
      </c>
    </row>
    <row r="38" spans="1:11" s="104" customFormat="1" x14ac:dyDescent="0.25">
      <c r="A38" s="101"/>
      <c r="B38" s="85"/>
      <c r="C38" s="103" t="e">
        <f>VLOOKUP(Tabla13[[#This Row],[ITEM]],Tabla1[],3,)</f>
        <v>#N/A</v>
      </c>
      <c r="D38" s="103" t="e">
        <f>VLOOKUP(Tabla13[[#This Row],[ITEM]],Tabla1[],4,)</f>
        <v>#N/A</v>
      </c>
      <c r="E38" s="103" t="e">
        <f>VLOOKUP(Tabla13[[#This Row],[ITEM]],Tabla1[],5,)</f>
        <v>#N/A</v>
      </c>
      <c r="F38" s="85"/>
      <c r="G38" s="109" t="e">
        <f>VLOOKUP(Tabla13[[#This Row],[ITEM]],Tabla1[],7,)</f>
        <v>#N/A</v>
      </c>
      <c r="H38" s="105"/>
      <c r="I38" s="106">
        <f>Tabla13[[#This Row],[Cantidad]]*Tabla13[[#This Row],[Precio Venta ]]</f>
        <v>0</v>
      </c>
      <c r="J38" s="106">
        <f>Tabla13[[#This Row],[Subtotal]]*0.16</f>
        <v>0</v>
      </c>
      <c r="K38" s="106">
        <f>SUM(Tabla13[[#This Row],[Subtotal]:[Iva 16%]])</f>
        <v>0</v>
      </c>
    </row>
    <row r="39" spans="1:11" s="104" customFormat="1" x14ac:dyDescent="0.25">
      <c r="A39" s="101"/>
      <c r="B39" s="85"/>
      <c r="C39" s="103" t="e">
        <f>VLOOKUP(Tabla13[[#This Row],[ITEM]],Tabla1[],3,)</f>
        <v>#N/A</v>
      </c>
      <c r="D39" s="103" t="e">
        <f>VLOOKUP(Tabla13[[#This Row],[ITEM]],Tabla1[],4,)</f>
        <v>#N/A</v>
      </c>
      <c r="E39" s="103" t="e">
        <f>VLOOKUP(Tabla13[[#This Row],[ITEM]],Tabla1[],5,)</f>
        <v>#N/A</v>
      </c>
      <c r="F39" s="85"/>
      <c r="G39" s="109" t="e">
        <f>VLOOKUP(Tabla13[[#This Row],[ITEM]],Tabla1[],7,)</f>
        <v>#N/A</v>
      </c>
      <c r="H39" s="105"/>
      <c r="I39" s="106">
        <f>Tabla13[[#This Row],[Cantidad]]*Tabla13[[#This Row],[Precio Venta ]]</f>
        <v>0</v>
      </c>
      <c r="J39" s="106">
        <f>Tabla13[[#This Row],[Subtotal]]*0.16</f>
        <v>0</v>
      </c>
      <c r="K39" s="106">
        <f>SUM(Tabla13[[#This Row],[Subtotal]:[Iva 16%]])</f>
        <v>0</v>
      </c>
    </row>
    <row r="40" spans="1:11" s="104" customFormat="1" x14ac:dyDescent="0.25">
      <c r="A40" s="101"/>
      <c r="B40" s="85"/>
      <c r="C40" s="103" t="e">
        <f>VLOOKUP(Tabla13[[#This Row],[ITEM]],Tabla1[],3,)</f>
        <v>#N/A</v>
      </c>
      <c r="D40" s="103" t="e">
        <f>VLOOKUP(Tabla13[[#This Row],[ITEM]],Tabla1[],4,)</f>
        <v>#N/A</v>
      </c>
      <c r="E40" s="103" t="e">
        <f>VLOOKUP(Tabla13[[#This Row],[ITEM]],Tabla1[],5,)</f>
        <v>#N/A</v>
      </c>
      <c r="F40" s="85"/>
      <c r="G40" s="109" t="e">
        <f>VLOOKUP(Tabla13[[#This Row],[ITEM]],Tabla1[],7,)</f>
        <v>#N/A</v>
      </c>
      <c r="H40" s="105"/>
      <c r="I40" s="106">
        <f>Tabla13[[#This Row],[Cantidad]]*Tabla13[[#This Row],[Precio Venta ]]</f>
        <v>0</v>
      </c>
      <c r="J40" s="106">
        <f>Tabla13[[#This Row],[Subtotal]]*0.16</f>
        <v>0</v>
      </c>
      <c r="K40" s="106">
        <f>SUM(Tabla13[[#This Row],[Subtotal]:[Iva 16%]])</f>
        <v>0</v>
      </c>
    </row>
    <row r="41" spans="1:11" s="104" customFormat="1" x14ac:dyDescent="0.25">
      <c r="A41" s="101"/>
      <c r="B41" s="85"/>
      <c r="C41" s="103" t="e">
        <f>VLOOKUP(Tabla13[[#This Row],[ITEM]],Tabla1[],3,)</f>
        <v>#N/A</v>
      </c>
      <c r="D41" s="103" t="e">
        <f>VLOOKUP(Tabla13[[#This Row],[ITEM]],Tabla1[],4,)</f>
        <v>#N/A</v>
      </c>
      <c r="E41" s="103" t="e">
        <f>VLOOKUP(Tabla13[[#This Row],[ITEM]],Tabla1[],5,)</f>
        <v>#N/A</v>
      </c>
      <c r="F41" s="85"/>
      <c r="G41" s="109" t="e">
        <f>VLOOKUP(Tabla13[[#This Row],[ITEM]],Tabla1[],7,)</f>
        <v>#N/A</v>
      </c>
      <c r="H41" s="105"/>
      <c r="I41" s="106">
        <f>Tabla13[[#This Row],[Cantidad]]*Tabla13[[#This Row],[Precio Venta ]]</f>
        <v>0</v>
      </c>
      <c r="J41" s="106">
        <f>Tabla13[[#This Row],[Subtotal]]*0.16</f>
        <v>0</v>
      </c>
      <c r="K41" s="106">
        <f>SUM(Tabla13[[#This Row],[Subtotal]:[Iva 16%]])</f>
        <v>0</v>
      </c>
    </row>
    <row r="42" spans="1:11" s="104" customFormat="1" x14ac:dyDescent="0.25">
      <c r="A42" s="102"/>
      <c r="B42" s="84"/>
      <c r="C42" s="103" t="e">
        <f>VLOOKUP(Tabla13[[#This Row],[ITEM]],Tabla1[],3,)</f>
        <v>#N/A</v>
      </c>
      <c r="D42" s="103" t="e">
        <f>VLOOKUP(Tabla13[[#This Row],[ITEM]],Tabla1[],4,)</f>
        <v>#N/A</v>
      </c>
      <c r="E42" s="103" t="e">
        <f>VLOOKUP(Tabla13[[#This Row],[ITEM]],Tabla1[],5,)</f>
        <v>#N/A</v>
      </c>
      <c r="F42" s="84"/>
      <c r="G42" s="109" t="e">
        <f>VLOOKUP(Tabla13[[#This Row],[ITEM]],Tabla1[],7,)</f>
        <v>#N/A</v>
      </c>
      <c r="H42" s="107"/>
      <c r="I42" s="108">
        <f>Tabla13[[#This Row],[Cantidad]]*Tabla13[[#This Row],[Precio Venta ]]</f>
        <v>0</v>
      </c>
      <c r="J42" s="108">
        <f>Tabla13[[#This Row],[Subtotal]]*0.16</f>
        <v>0</v>
      </c>
      <c r="K42" s="108">
        <f>SUM(Tabla13[[#This Row],[Subtotal]:[Iva 16%]])</f>
        <v>0</v>
      </c>
    </row>
  </sheetData>
  <mergeCells count="1">
    <mergeCell ref="A1:K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inv</vt:lpstr>
      <vt:lpstr>BDD_INVENTARIO</vt:lpstr>
      <vt:lpstr>Hoja2</vt:lpstr>
      <vt:lpstr>Hoja1</vt:lpstr>
      <vt:lpstr>Material Saliente</vt:lpstr>
      <vt:lpstr>Bitacora de Ventas</vt:lpstr>
      <vt:lpstr>BDD_INVENTARIO!Área_de_impresión</vt:lpstr>
      <vt:lpstr>inv!Área_de_impresión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PC-OFICINA1</dc:creator>
  <cp:lastModifiedBy>Mtro. Elvis</cp:lastModifiedBy>
  <cp:lastPrinted>2021-10-19T16:56:43Z</cp:lastPrinted>
  <dcterms:created xsi:type="dcterms:W3CDTF">2018-10-08T20:46:00Z</dcterms:created>
  <dcterms:modified xsi:type="dcterms:W3CDTF">2022-03-29T07:46:54Z</dcterms:modified>
</cp:coreProperties>
</file>