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ermin\Desktop\Tring.Fiscal.Server HID\"/>
    </mc:Choice>
  </mc:AlternateContent>
  <bookViews>
    <workbookView xWindow="0" yWindow="0" windowWidth="20490" windowHeight="7755"/>
  </bookViews>
  <sheets>
    <sheet name="Lista grešaka FU"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 l="1"/>
  <c r="B242" i="1" l="1"/>
  <c r="B169" i="1"/>
  <c r="B164" i="1"/>
  <c r="B139" i="1"/>
  <c r="B60" i="1"/>
  <c r="B20" i="1"/>
  <c r="B3" i="1"/>
  <c r="B5" i="1"/>
  <c r="B6" i="1"/>
  <c r="B7" i="1"/>
  <c r="B8" i="1"/>
  <c r="B9" i="1"/>
  <c r="B10" i="1"/>
  <c r="B11" i="1"/>
  <c r="B12" i="1"/>
  <c r="B13" i="1"/>
  <c r="B14" i="1"/>
  <c r="B15" i="1"/>
  <c r="B16" i="1"/>
  <c r="B17" i="1"/>
  <c r="B18" i="1"/>
  <c r="B19"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8" i="1"/>
  <c r="B59"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40" i="1"/>
  <c r="B141" i="1"/>
  <c r="B142" i="1"/>
  <c r="B143" i="1"/>
  <c r="B144" i="1"/>
  <c r="B145" i="1"/>
  <c r="B146" i="1"/>
  <c r="B147" i="1"/>
  <c r="B148" i="1"/>
  <c r="B149" i="1"/>
  <c r="B150" i="1"/>
  <c r="B151" i="1"/>
  <c r="B152" i="1"/>
  <c r="B153" i="1"/>
  <c r="B154" i="1"/>
  <c r="B155" i="1"/>
  <c r="B156" i="1"/>
  <c r="B157" i="1"/>
  <c r="B158" i="1"/>
  <c r="B159" i="1"/>
  <c r="B160" i="1"/>
  <c r="B161" i="1"/>
  <c r="B162" i="1"/>
  <c r="B163" i="1"/>
  <c r="B165" i="1"/>
  <c r="B166" i="1"/>
  <c r="B168"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alcChain>
</file>

<file path=xl/sharedStrings.xml><?xml version="1.0" encoding="utf-8"?>
<sst xmlns="http://schemas.openxmlformats.org/spreadsheetml/2006/main" count="477" uniqueCount="475">
  <si>
    <t>EC_FR_DISK_ERR</t>
  </si>
  <si>
    <t>EC_FR_INT_ERR</t>
  </si>
  <si>
    <t>EC_FR_NOT_READY</t>
  </si>
  <si>
    <t>EC_FR_NO_FILE</t>
  </si>
  <si>
    <t>EC_FR_NO_PATH</t>
  </si>
  <si>
    <t>EC_FR_INVALID_NAME</t>
  </si>
  <si>
    <t>EC_FR_DENIED</t>
  </si>
  <si>
    <t>EC_FR_EXIST</t>
  </si>
  <si>
    <t>EC_FR_INVALID_OBJECT</t>
  </si>
  <si>
    <t>EC_FR_WRITE_PROTECTED</t>
  </si>
  <si>
    <t>EC_FR_INVALID_DRIVE</t>
  </si>
  <si>
    <t>EC_FR_NOT_ENABLED</t>
  </si>
  <si>
    <t>EC_FR_NO_FILESYSTEM</t>
  </si>
  <si>
    <t>EC_FR_MKFS_ABORTED</t>
  </si>
  <si>
    <t>EC_FR_TIMEOUT</t>
  </si>
  <si>
    <t>EC_FR_LOCKED</t>
  </si>
  <si>
    <t>EC_FR_NOT_ENOUGH_CORE</t>
  </si>
  <si>
    <t>EC_FR_INVALID_PARAMETER</t>
  </si>
  <si>
    <t>ERROR_EJ_NO_FILE</t>
  </si>
  <si>
    <t>ERROR_FISCAL_FORBIDEN_PERIOD</t>
  </si>
  <si>
    <t>ERROR_FISCAL_SERVICE_MODE</t>
  </si>
  <si>
    <t>ERROR_FISCAL_ITEM_NOT_PROGRAMMED</t>
  </si>
  <si>
    <t>ERROR_FISCAL_NOT_CONFIRMED</t>
  </si>
  <si>
    <t>ERROR_FISCAL_SAME_Z_REPORT_DATETIME</t>
  </si>
  <si>
    <t>ERROR_FISCAL_OPERATION_CANCELED</t>
  </si>
  <si>
    <t>ERROR_FISCAL_OPERATION_NOT_ALLOWED</t>
  </si>
  <si>
    <t>ERROR_FISCAL_CANNOT_DELETE_CASHIER_1</t>
  </si>
  <si>
    <t>ERROR_FISCAL_INSUFFICIENT_MONEY</t>
  </si>
  <si>
    <t>ERROR_FISCAL_INVALID_TAX_VALUE</t>
  </si>
  <si>
    <t>ERROR_FISCAL_INVALID_TAX_CHANGE_NUMBER</t>
  </si>
  <si>
    <t>ERROR_FISCAL_INVALID_STATUS</t>
  </si>
  <si>
    <t>ERROR_FISCAL_INVALID_LAST_FISCAL_DATE</t>
  </si>
  <si>
    <t>ERROR_FISCAL_INVALID_INVOICE_FILE</t>
  </si>
  <si>
    <t>ERROR_FISCAL_INVALID_FISCALIZATION_DATA</t>
  </si>
  <si>
    <t>ERROR_FISCAL_INVALID_FACTORY_DATA</t>
  </si>
  <si>
    <t>ERROR_FISCAL_INVALID_DATETIME</t>
  </si>
  <si>
    <t>ERROR_FISCAL_INVALID_INPUT</t>
  </si>
  <si>
    <t>ERROR_FISCAL_INVALID_PERIOD</t>
  </si>
  <si>
    <t>ERROR_FISCAL_PASSWORD_INVALID_FOR_USER</t>
  </si>
  <si>
    <t>ERROR_FISCAL_SAME_TAXES</t>
  </si>
  <si>
    <t>ERROR_FISCAL_DEVICE_NOT_FISCALIZED</t>
  </si>
  <si>
    <t>ERROR_FISCAL_NO_DATA_FOR_TRANSFER</t>
  </si>
  <si>
    <t>ERROR_FISCAL_TAX_UNDEFINED</t>
  </si>
  <si>
    <t>ERROR_FISCAL_TAX_CALC_OVERFLOW</t>
  </si>
  <si>
    <t>ERROR_FISCAL_INVALID_ITEM_NAME</t>
  </si>
  <si>
    <t>ERROR_FISCAL_INVALID_ITEM_PLU</t>
  </si>
  <si>
    <t>ERROR_FISCAL_INVALID_ITEM_TAX</t>
  </si>
  <si>
    <t>ERROR_FISCAL_INVALID_ITEM_PRICE</t>
  </si>
  <si>
    <t>ERROR_FISCAL_NO_JUMPER</t>
  </si>
  <si>
    <t>ERROR_FISCAL_INVALID_COUNTERS</t>
  </si>
  <si>
    <t>ERROR_FISCAL_DECRYPT_FAILED</t>
  </si>
  <si>
    <t>ERROR_FISCAL_TEST_MODE</t>
  </si>
  <si>
    <t>ERROR_TRANSFER_INVALID_CMD</t>
  </si>
  <si>
    <t>ERROR_INT_OVERFLOW</t>
  </si>
  <si>
    <t>ERROR_MISMATCH</t>
  </si>
  <si>
    <t>GLOBAL_ERROR</t>
  </si>
  <si>
    <t>INVALID_ARGUMENT</t>
  </si>
  <si>
    <t>RTC_RANGE_ERROR</t>
  </si>
  <si>
    <t>ERROR_FM_READ_CHECKSUM_INVALID</t>
  </si>
  <si>
    <t>ERROR_FM_READ_NO_DATA</t>
  </si>
  <si>
    <t>SPI_ERROR</t>
  </si>
  <si>
    <t>SPI_WRITE_FAILED</t>
  </si>
  <si>
    <t>SPI_NO_DATA</t>
  </si>
  <si>
    <t>SDCARD_FILESYSTEM_NOT_READY</t>
  </si>
  <si>
    <t>SDCARD_FILE_NOT_FOUND</t>
  </si>
  <si>
    <t>SDCARD_INVALID_FILE_PATH</t>
  </si>
  <si>
    <t>SDCARD_INVALID_FILE_NAME</t>
  </si>
  <si>
    <t>UART_NO_DATA</t>
  </si>
  <si>
    <t>UART_MODEM_WRITE_FAILED</t>
  </si>
  <si>
    <t>UART_INVALID_UART_REGISTER</t>
  </si>
  <si>
    <t>UART_DMA_ERROR</t>
  </si>
  <si>
    <t>MODEM_IS_ON</t>
  </si>
  <si>
    <t>MODEM_IS_OFF</t>
  </si>
  <si>
    <t>MODEM_BAUDRATE_INIT_FAILED</t>
  </si>
  <si>
    <t>MODEM_SIM_PIN_REQUIRED</t>
  </si>
  <si>
    <t>MODEM_SIM_PIN_STATUS_ERROR</t>
  </si>
  <si>
    <t>MODEM_NO_SIM_CARD</t>
  </si>
  <si>
    <t>MODEM_SIM_PUK_REQUIRED</t>
  </si>
  <si>
    <t>MODEM_PIN_ENABLED</t>
  </si>
  <si>
    <t>MODEM_PIN_WRONG</t>
  </si>
  <si>
    <t>MODEM_GPRS_ERROR</t>
  </si>
  <si>
    <t>MODEM_GPRS_APN_AUTHENTICATION_FAILED</t>
  </si>
  <si>
    <t>MODEM_GPRS_APN_GET_IP_FAILED</t>
  </si>
  <si>
    <t>MODEM_INIT_DATA_CORRUPTED</t>
  </si>
  <si>
    <t>MODEM_FTP_SETUP_CONNECTION_FAILED</t>
  </si>
  <si>
    <t>MODEM_FTP_CONNECT_FAILED</t>
  </si>
  <si>
    <t>MODEM_FTP_TCP_SEND_FAILED</t>
  </si>
  <si>
    <t>MODEM_FTP_GET_FILE_SIZE_FAILED</t>
  </si>
  <si>
    <t>MODEM_FTP_FILE_NOT_FOUND</t>
  </si>
  <si>
    <t>MODEM_FTP_GET_FAILED</t>
  </si>
  <si>
    <t>MODEM_FTP_EXTEND_DOWNLOAD_BUFFER</t>
  </si>
  <si>
    <t>MODEM_FTP_LOGIN_FAILED</t>
  </si>
  <si>
    <t>MODEM_FTP_INVALID_USERNAME_OR_PASSWORD</t>
  </si>
  <si>
    <t>MODEM_FTP_INVALID_DIRECTORY</t>
  </si>
  <si>
    <t>MODEM_FTP_OPEN_DIRECTORY_FAILED</t>
  </si>
  <si>
    <t>MODEM_FTP_PASSIVE_CONNECTION_REQUEST_FAILED</t>
  </si>
  <si>
    <t>MODEM_FTP_PASSIVE_PORT_CONNECTION_FAILED</t>
  </si>
  <si>
    <t>MODEM_FTP_TCP_STORE_COMMAND_PERMISSION_DENIED</t>
  </si>
  <si>
    <t>MODEM_FTP_TCP_STORE_COMMAND_FAILED</t>
  </si>
  <si>
    <t>MODEM_FTP_TCP_RETRIEVE_COMMAND_FAILED</t>
  </si>
  <si>
    <t>MODEM_FTP_TCP_PASSIVE_SEND_FAILED</t>
  </si>
  <si>
    <t>MODEM_FTP_TCP_SENT_FILE_VALIDATION_FAILED</t>
  </si>
  <si>
    <t>MODEM_NTP_UDP_SEND_FAILED</t>
  </si>
  <si>
    <t>MODEM_PIN_IS_DEACTIVATED</t>
  </si>
  <si>
    <t>MODEM_PIN_IS_NOT_DEACTIVATED</t>
  </si>
  <si>
    <t>MODEM_GSM_NETWORK_ERROR</t>
  </si>
  <si>
    <t>MODEM_BAD_SIGNAL</t>
  </si>
  <si>
    <t>MODEM_SMS_CNMI_ERROR</t>
  </si>
  <si>
    <t>MODEM_SMS_CLEAN_STORAGE_ERROR</t>
  </si>
  <si>
    <t>MODEM_SMS_MODE_ERROR</t>
  </si>
  <si>
    <t>MODEM_SMS_CS_ERROR</t>
  </si>
  <si>
    <t>MODEM_SMS_SEND_ERROR</t>
  </si>
  <si>
    <t>MODEM_SMS_RECEIVE_ERROR</t>
  </si>
  <si>
    <t>MODEM_INVALID_IMEI</t>
  </si>
  <si>
    <t>MODEM_GPRS_NOT_STARTED</t>
  </si>
  <si>
    <t>USB_READY</t>
  </si>
  <si>
    <t>USB_NOT_ATTACHED</t>
  </si>
  <si>
    <t>USB_SEND_FAILED</t>
  </si>
  <si>
    <t>READ_ERROR</t>
  </si>
  <si>
    <t>WRITE_ERROR</t>
  </si>
  <si>
    <t>EXTERN_FLASH_WRITE_ERROR</t>
  </si>
  <si>
    <t>EXTERN_FLASH_0xFF_WRITE</t>
  </si>
  <si>
    <t>EXTERN_FLASH_OVERWRITE_FAILED</t>
  </si>
  <si>
    <t>EXTERN_FLASH_CORRUPTED_WRITE</t>
  </si>
  <si>
    <t>EXTERN_FLASH_INVALID_ADDRESS</t>
  </si>
  <si>
    <t>EEPROM_INVALID_ADDRESS</t>
  </si>
  <si>
    <t>EEPROM_WRITE_ERROR</t>
  </si>
  <si>
    <t>PRINTER_ERR_TEMP</t>
  </si>
  <si>
    <t>PRINTER_ERR_SENSOR_OPEN</t>
  </si>
  <si>
    <t>PRINTER_ERR_COOLING_DOWN</t>
  </si>
  <si>
    <t>PRINTER_ERR_INVALID_TEXT_FORMAT</t>
  </si>
  <si>
    <t>PRINTER_ERR_INVALID_TEXT_LENGTH</t>
  </si>
  <si>
    <t>PRINTER_ERR_NO_PAPAER</t>
  </si>
  <si>
    <t>PRINTER_ADC_MEASUREMENT_FAILED</t>
  </si>
  <si>
    <t>PRINTER_ERR</t>
  </si>
  <si>
    <t>TSI_ERR_COLUMN_1</t>
  </si>
  <si>
    <t>TSI_ERR_COLUMN_2</t>
  </si>
  <si>
    <t>TSI_ERR_COLUMN_3</t>
  </si>
  <si>
    <t>TSI_ERR_COLUMN_4</t>
  </si>
  <si>
    <t>TSI_ERR_COLUMN_5</t>
  </si>
  <si>
    <t>TSI_ERR_ROW_1</t>
  </si>
  <si>
    <t>TSI_ERR_ROW_2</t>
  </si>
  <si>
    <t>TSI_ERR_ROW_3</t>
  </si>
  <si>
    <t>TSI_ERR_ROW_4</t>
  </si>
  <si>
    <t>TSI_ERR_ROW_5</t>
  </si>
  <si>
    <t>I2C_COMMUNICATION_ERROR</t>
  </si>
  <si>
    <t>RTC_SET_TIME_FAILED</t>
  </si>
  <si>
    <t>RTC_SET_DATE_FAILED</t>
  </si>
  <si>
    <t>RTC_SET_ALARM_FAILED</t>
  </si>
  <si>
    <t>SRAM_INVALID_ADDRESS</t>
  </si>
  <si>
    <t>PWR_MAIN_SUPPLY_OFF</t>
  </si>
  <si>
    <t>INIT_RTC_LSI_FAILED</t>
  </si>
  <si>
    <t>INIT_RTC_LSE_FAILED</t>
  </si>
  <si>
    <t>INIT_RTC_SYNC_FAILED</t>
  </si>
  <si>
    <t>INIT_RTC_SET_TIME_FAILED</t>
  </si>
  <si>
    <t>INIT_RTC_SET_DATE_FAILED</t>
  </si>
  <si>
    <t>INIT_PRINTER_ADC_FAILED</t>
  </si>
  <si>
    <t>INIT_UART_FAILED</t>
  </si>
  <si>
    <t>INIT_DISPLAY_CUSTOMER_FAILED</t>
  </si>
  <si>
    <t>INIT_DISPLAY_OPERATOR_FAILED</t>
  </si>
  <si>
    <t>INIT_KEYBOARD_FAILED</t>
  </si>
  <si>
    <t>INIT_PRINTER_FAILED</t>
  </si>
  <si>
    <t>INIT_MODEM_FAILED</t>
  </si>
  <si>
    <t>INIT_RTC_FAILED</t>
  </si>
  <si>
    <t>INIT_SD_CARD_FAILED</t>
  </si>
  <si>
    <t>INIT_SRAM_FAILED</t>
  </si>
  <si>
    <t>INIT_EEPROM_FAILED</t>
  </si>
  <si>
    <t>TEST_DISPLAY_CUSTOMER_FAILED</t>
  </si>
  <si>
    <t>TEST_DISPLAY_OPERATOR_FAILED</t>
  </si>
  <si>
    <t>TEST_KEYBOARD_FAILED</t>
  </si>
  <si>
    <t>TEST_PRINTER_FAILED</t>
  </si>
  <si>
    <t>TEST_BARCODE_READER_FAILED</t>
  </si>
  <si>
    <t>TEST_MODEM_FAILED</t>
  </si>
  <si>
    <t>TEST_RTC_FAILED</t>
  </si>
  <si>
    <t>TEST_SD_CARD_FAILED</t>
  </si>
  <si>
    <t>TEST_FM_FAILED</t>
  </si>
  <si>
    <t>TEST_SRAM_FAILED</t>
  </si>
  <si>
    <t>TEST_EEPROM_FAILED</t>
  </si>
  <si>
    <t>INVALID_COMPORT</t>
  </si>
  <si>
    <t>COMPORT_TIMEOUT</t>
  </si>
  <si>
    <t>COMPORT_BUFFER_OVERFLOW</t>
  </si>
  <si>
    <t>COMPORT_WRITE_ERROR</t>
  </si>
  <si>
    <t>COMPORT_CLOSE_ERROR</t>
  </si>
  <si>
    <t>INVALID_COMMAND</t>
  </si>
  <si>
    <t>NO_ITEM</t>
  </si>
  <si>
    <t>START_DATE_WRONG_FORMAT</t>
  </si>
  <si>
    <t>START_DATE_MISSING</t>
  </si>
  <si>
    <t>END_DATE_WRONG_FORMAT</t>
  </si>
  <si>
    <t>END_DATE_MISSING</t>
  </si>
  <si>
    <t>NON_FISCAL_DOCUMENT_MISSING</t>
  </si>
  <si>
    <t>NO_RECEIPT_ITEMS</t>
  </si>
  <si>
    <t>NO_RECEIPT_ITEM</t>
  </si>
  <si>
    <t>INVALID_RECEIPT_ITEM_QUANTITY</t>
  </si>
  <si>
    <t>INVALID_RECEIPT_ITEM_DISCOUNT</t>
  </si>
  <si>
    <t>INVALID_ITEM_NAME</t>
  </si>
  <si>
    <t>INVALID_ITEM_PRICE</t>
  </si>
  <si>
    <t>INVALID_ITEM_TAX</t>
  </si>
  <si>
    <t>NO_PAYMENT</t>
  </si>
  <si>
    <t>INVALID_PAYMENT_TYPE</t>
  </si>
  <si>
    <t>INVALID_AMOUNT</t>
  </si>
  <si>
    <t>INVALID_CUSTOMER_DATA</t>
  </si>
  <si>
    <t>NO_FISCAL_SERVICE</t>
  </si>
  <si>
    <t>SLEEP_OCCURED_ERROR</t>
  </si>
  <si>
    <t>INTERNAL_FLASH_WRITE_ERROR</t>
  </si>
  <si>
    <t>CRYPT_ERROR</t>
  </si>
  <si>
    <t>CRYPT_BASE64_ERROR</t>
  </si>
  <si>
    <t>EBON_TRANSCATION_INTERRUPTED</t>
  </si>
  <si>
    <t>EBON_ERROR</t>
  </si>
  <si>
    <t>EBON_FAILED</t>
  </si>
  <si>
    <t>EBON_INTERNET_IS_DOWND</t>
  </si>
  <si>
    <t>EBON_PAGE_NOT_FOUND</t>
  </si>
  <si>
    <t>EBON_REQUEST_ID_NOT_EXIST</t>
  </si>
  <si>
    <t>EBON_REQUEST_ID_NOT_VALID</t>
  </si>
  <si>
    <t>EBON_REQUEST_ID_EXPIRED</t>
  </si>
  <si>
    <t>EBON_USERNAME_OR_PASSWORD_NULL_OR_EMPTY</t>
  </si>
  <si>
    <t>EBON_USERNAME_NOT_EXIST</t>
  </si>
  <si>
    <t>EBON_PASSWORD_NOT_VALID</t>
  </si>
  <si>
    <t>EBON_IPADDRESS_NOT_VALID</t>
  </si>
  <si>
    <t>EBON_USER_AND_APP_MISSMATCH</t>
  </si>
  <si>
    <t>EBON_USER_BLOCKED</t>
  </si>
  <si>
    <t>EBON_USER_ACCESS_DENIED</t>
  </si>
  <si>
    <t>EBON_USER_NOT_EXIST</t>
  </si>
  <si>
    <t>EBON_COMMON_USER_NOT_DELETE</t>
  </si>
  <si>
    <t>EBON_NUMBER_NULL_OR_EMPTY</t>
  </si>
  <si>
    <t>EBON_NUMBER_NOT_VALID</t>
  </si>
  <si>
    <t>EBON_NUMBER_ALLREADY_EXIST</t>
  </si>
  <si>
    <t>EBON_PIN_NULL_OR_EMPTY</t>
  </si>
  <si>
    <t>EBON_PIN_NOT_VALID</t>
  </si>
  <si>
    <t>EBON_AMOUNT_NULL_OR_EMPTY</t>
  </si>
  <si>
    <t>EBON_AMOUNT_NOT_VALID</t>
  </si>
  <si>
    <t>EBON_AMOUNT_NOT_ENOUGH</t>
  </si>
  <si>
    <t>EBON_EXCEEEDED</t>
  </si>
  <si>
    <t>EBON_CURRENT_CREDIT_LIMIT</t>
  </si>
  <si>
    <t>EBON_PARTNER_CURRENT_CREDIT_LIMIT</t>
  </si>
  <si>
    <t>EBON_WEB_SERVICE_EXCEPTION_ERROR</t>
  </si>
  <si>
    <t>EBON_PROVIDER_REMOTE_SERVICE_PROBLEM</t>
  </si>
  <si>
    <t>EBON_PROVIDER_SERVICE_EXCEPTION_ERROR</t>
  </si>
  <si>
    <t>EBON_PROVIDER_USER_NOT_REGISTERED</t>
  </si>
  <si>
    <t>EBON_PROVIDER_WRONG_PROVIDER</t>
  </si>
  <si>
    <t>EBON_PROVIDER_INCORRECT_NUMBER</t>
  </si>
  <si>
    <t>EBON_PROVIDER_INVALID_PARAMETER</t>
  </si>
  <si>
    <t>EBON_CREATE_NEW_TRANSACTION_ERROR</t>
  </si>
  <si>
    <t>EBON_STORNO_PROBLEM</t>
  </si>
  <si>
    <t>EBON_STORNO_TIME_EXPIRED</t>
  </si>
  <si>
    <t>EBON_TRANSACTION_ALREADY_STORNED</t>
  </si>
  <si>
    <t>EBON_TRANSACTION_NOT_FOUND</t>
  </si>
  <si>
    <t>EBON_TRANSACTION_LIST_EMPTY</t>
  </si>
  <si>
    <t>EBON_TRANSACTION_ID_NULL_OR_EMPTY</t>
  </si>
  <si>
    <t>EBON_PROVIDER_TRANSACTION_ID_NULL_OR_EMPTY</t>
  </si>
  <si>
    <t>EBON_TRANSACTION_IN_PROGRESS</t>
  </si>
  <si>
    <t>EBON_DATES_NULL_OR_EMPTY</t>
  </si>
  <si>
    <t>EBON_ALL_INPUTS_NULL_OR_EMPTY</t>
  </si>
  <si>
    <t>EBON_WEB_SERVICE_ADD_ALARM_ERROR</t>
  </si>
  <si>
    <t>ERROR_FISCAL_INVALID_SUBTOTAL</t>
  </si>
  <si>
    <t>ERROR_FISCAL_BACKUP_HEADER_FAILED</t>
  </si>
  <si>
    <t>MODEM_GPRS_NOT_TURNED_OFF</t>
  </si>
  <si>
    <t>MODEM_FTP_TYPE_SETTING_ERROR</t>
  </si>
  <si>
    <t>MODEM_PDP_ACTIVATE_ERROR</t>
  </si>
  <si>
    <t>MODEM_DATA_STATE_ERROR</t>
  </si>
  <si>
    <t>MODEM_GPRS_NO_CONNECTION</t>
  </si>
  <si>
    <t>MODEM_TCP_CONNECTION_ERROR</t>
  </si>
  <si>
    <t>MODEM_CLOCK_NOT_ENABLED</t>
  </si>
  <si>
    <t>MODEM_NOT_IN_INITIAL_STATE</t>
  </si>
  <si>
    <t>MODEM_NOT_IN_START_STATE</t>
  </si>
  <si>
    <t>MODEM_NOT_IN_GPRS_STATE</t>
  </si>
  <si>
    <t>MODEM_NOT_IN_STATUS_STATE</t>
  </si>
  <si>
    <t>MODEM_FILE_NOT_FOUND</t>
  </si>
  <si>
    <t>MODEM_UDP_CONNECTION_ERROR</t>
  </si>
  <si>
    <t>MODEM_UDP_CONNECT_FAILED</t>
  </si>
  <si>
    <t>MODEM_TCP_CONNECT_FAILED</t>
  </si>
  <si>
    <t>MODEM_SMS_SET_STORAGE_ERROR</t>
  </si>
  <si>
    <t>MODEM_BLUETOOTH_CMD_ERROR</t>
  </si>
  <si>
    <t>MODEM_BLUETOOTH_STATUS_ERROR</t>
  </si>
  <si>
    <t>MODEM_BLUETOOTH_IS_ON</t>
  </si>
  <si>
    <t>MODEM_BLUETOOTH_PAIRING_ERROR</t>
  </si>
  <si>
    <t>MODEM_BLUETOOTH_NO_DEVICE_FOUND</t>
  </si>
  <si>
    <t>MODEM_BLUETOOTH_MESSAGE_OVERFLOW</t>
  </si>
  <si>
    <t>USB_INVALID_MESSAGE</t>
  </si>
  <si>
    <t>INVALID_CANCELED_ITEM</t>
  </si>
  <si>
    <t>INVALID_ITEM_PLU</t>
  </si>
  <si>
    <t>INVALID_ITEM_BARCODE</t>
  </si>
  <si>
    <t>ERROR_FISCAL_BT_WRONG_PIN</t>
  </si>
  <si>
    <t xml:space="preserve">MODEM_BLUETOOTH_IS_OFF </t>
  </si>
  <si>
    <t xml:space="preserve">EC_FR_TOO_MANY_OPEN_FILES </t>
  </si>
  <si>
    <t xml:space="preserve">ERROR_FISCAL_RAM_EEPROM_COUNTER_MISMATCH </t>
  </si>
  <si>
    <t xml:space="preserve">TSI_THRESHOLD_CALIBRATION_FAILED </t>
  </si>
  <si>
    <t xml:space="preserve">INTERNAL_FLASH_CLEAR_PAGE_ERROR </t>
  </si>
  <si>
    <t>Nema_operatera</t>
  </si>
  <si>
    <t>Logiran_operater</t>
  </si>
  <si>
    <t>Prodaja</t>
  </si>
  <si>
    <t>Prodaja_bez_kusura</t>
  </si>
  <si>
    <t>Prodaja_sa_kusurom</t>
  </si>
  <si>
    <t>Kraj_racuna</t>
  </si>
  <si>
    <t>Printanje_dnevnog_izvjestaja</t>
  </si>
  <si>
    <t>Printanje_presjeka_stanja</t>
  </si>
  <si>
    <t>Printanje_periodicnog_izvjestaja</t>
  </si>
  <si>
    <t>Printanje_duplikata_dnevnog_izvjestaja</t>
  </si>
  <si>
    <t>Printanje_duplikata_presjeka_stanja</t>
  </si>
  <si>
    <t>Printanje_duplikata_periodicnog_izvjesca</t>
  </si>
  <si>
    <t>Printanje_fiskalnog_racuna</t>
  </si>
  <si>
    <t>Printanje_duplikata_fiskalnog_racuna</t>
  </si>
  <si>
    <t>Printanje_reklamiranog_racuna</t>
  </si>
  <si>
    <t>Printanje_duplikata_reklamiranog_racuna</t>
  </si>
  <si>
    <t>Printanje_potvrde_uspjesnog_prenosa</t>
  </si>
  <si>
    <t>Printanje_izvjestaja_po_artiklima</t>
  </si>
  <si>
    <t>Printanje_izvjestaja_po_operaterima</t>
  </si>
  <si>
    <t>Printanje_zaglavlja_nefiskalnog_teksta</t>
  </si>
  <si>
    <t>Printanje_nefiskalnog_teksta</t>
  </si>
  <si>
    <t>Printanje_podnozja_nefiskalnog_teksta</t>
  </si>
  <si>
    <t>Printanje_testnog_dokumenta</t>
  </si>
  <si>
    <t>Odgovor_na_Get_info</t>
  </si>
  <si>
    <t>Komunikacija_sa_modemom</t>
  </si>
  <si>
    <t>Slanje_SALE_datoteke</t>
  </si>
  <si>
    <t>Slanje_INOVICE_datoteke</t>
  </si>
  <si>
    <t>Slanje_RESET_datoteke</t>
  </si>
  <si>
    <t>Slanje_TAX_datoteke</t>
  </si>
  <si>
    <t>Slanje_SERV_datoteke</t>
  </si>
  <si>
    <t>Preuzimanje_CMD_datoteke</t>
  </si>
  <si>
    <t>Printanje_duplikata</t>
  </si>
  <si>
    <t>Spremanje_na_SD</t>
  </si>
  <si>
    <t>Fiskalna_memorija_puna_Dnevni_izvjestaji</t>
  </si>
  <si>
    <t>Fiskalna_memorija_puna_Servisi</t>
  </si>
  <si>
    <t>Fiskalna_memorija_puna_Reseti</t>
  </si>
  <si>
    <t>Fiskalna_memorija_puna_PoreskeStope</t>
  </si>
  <si>
    <t>Elektronski_zurnal_pun</t>
  </si>
  <si>
    <t>Elektronski_zurnal_pun_DI</t>
  </si>
  <si>
    <t>Elektronski_zurnal_pun_DI_PI</t>
  </si>
  <si>
    <t>Elektronski_zurnal_pun_DI_PI_Potvrda</t>
  </si>
  <si>
    <t>SD_backup</t>
  </si>
  <si>
    <t>Kriticna_greska</t>
  </si>
  <si>
    <t>Nepoznata_greska</t>
  </si>
  <si>
    <t>Veza_sa_printerom_u_prekidu</t>
  </si>
  <si>
    <t>Operator_nije_logiran</t>
  </si>
  <si>
    <t xml:space="preserve">Neispravno_vrijeme </t>
  </si>
  <si>
    <t>Vrijeme_manje_od_vremena_fiskalizacije</t>
  </si>
  <si>
    <t>Napravite_dnevni_izvjestaj</t>
  </si>
  <si>
    <t>Greska_fiskalne_memorije</t>
  </si>
  <si>
    <t>Uredjaj_je_vec_fiskaliziran</t>
  </si>
  <si>
    <t>Porezna_grupa_ne_postoji</t>
  </si>
  <si>
    <t>Nema_elektronskog_zurnala_Pogresan_parametar</t>
  </si>
  <si>
    <t>Nema_servisnog_jumpera</t>
  </si>
  <si>
    <t>Pogresno_vrijeme</t>
  </si>
  <si>
    <t>Uredjaj_nije_fiskaliziran</t>
  </si>
  <si>
    <t>Problem_sa_elektronskim_zurnalom</t>
  </si>
  <si>
    <t>Vrijeme_manje_od_vremena_fiskalizacije_2</t>
  </si>
  <si>
    <t>DST_vec_promijenjeno</t>
  </si>
  <si>
    <t>Fiskalna_memorija_puna_porezi</t>
  </si>
  <si>
    <t>Fiskalna_memorija_puna_izvjestaji</t>
  </si>
  <si>
    <t>Fiskalna_memorija_puna_reseti</t>
  </si>
  <si>
    <t>Fiskalna_memorija_puna_servisi</t>
  </si>
  <si>
    <t>Porezne_stope_iste</t>
  </si>
  <si>
    <t>Operator_nije_logiran_2</t>
  </si>
  <si>
    <t>Greska_Fiskalna_Memorija_Elektronski_Zurnal_Modem</t>
  </si>
  <si>
    <t>Neispravno_vrijeme_2</t>
  </si>
  <si>
    <t>Neispravno_Fiskalno_Vrijeme</t>
  </si>
  <si>
    <t>Nema_papira</t>
  </si>
  <si>
    <t>Visoka_Temperatura_Printera</t>
  </si>
  <si>
    <t>Maximalan_Broj_Dnevnih_Izvjestaja</t>
  </si>
  <si>
    <t>Maximalan_Broj_Reseta</t>
  </si>
  <si>
    <t>Nepoznata_Greska</t>
  </si>
  <si>
    <t>Neispravna_Komanda</t>
  </si>
  <si>
    <t>Nedefinirana_Porezna_Grupa</t>
  </si>
  <si>
    <t>Nedefiniran_Artikal</t>
  </si>
  <si>
    <t>Maximalan_broj_artikala_dostignut</t>
  </si>
  <si>
    <t>Kolicina_cijena_0_Displej_u_kvaru_Placanje_0</t>
  </si>
  <si>
    <t>Prekoracenje_cijene_kolicine_placanja</t>
  </si>
  <si>
    <t>Prekoracenje_u_dnevnom_totalu</t>
  </si>
  <si>
    <t>Prekoracenje_u_prodaji_ili_placanju</t>
  </si>
  <si>
    <t>Prekoracenje_stavki_racuna_ili_reklamacije</t>
  </si>
  <si>
    <t>Prekoracenje_u_iznosu_reklamacije</t>
  </si>
  <si>
    <t>Ne_postoji_artikal_za_reklamaciju_Problem_rabata_Greska_u_nefiskalnom_tekstu</t>
  </si>
  <si>
    <t>Napravite_dnevni_izvjestaj_Skinite_servisni_jumper_IOSA_nije_uredu</t>
  </si>
  <si>
    <t>Format_kolicine_nije_uredu_Maximalan_Broj_klijenata_u_RAM</t>
  </si>
  <si>
    <t>Prekoracenje_iznosa_placanja</t>
  </si>
  <si>
    <t>Pogresna_vrsta_placanja_Servis_u_toku_Nedozvoljeni_rezim</t>
  </si>
  <si>
    <t>Placanja_karticom_ili_cekom_vece_od_iznosa_racuna</t>
  </si>
  <si>
    <t>Ukupna_suma_placanja_veca_od_sume_racuna</t>
  </si>
  <si>
    <t>Pogresna_komanda_za_trenutni_status</t>
  </si>
  <si>
    <t>Pogresan_parametar</t>
  </si>
  <si>
    <t>Problem_sa_terminalom_nema_odgovora</t>
  </si>
  <si>
    <t>Elektronski_zurnal_nema_konekcije</t>
  </si>
  <si>
    <t>Elektronski_zurnal_je_pun</t>
  </si>
  <si>
    <t>Problem_sa_prodajom_ili_dodavanjem_novog_artikla</t>
  </si>
  <si>
    <t>Elektronski_zurnal_prazan_ili_je_zamjenjen</t>
  </si>
  <si>
    <t>Problem_sa_satom_realnog_vremena</t>
  </si>
  <si>
    <t>Problem_SRAM</t>
  </si>
  <si>
    <t>Problem_pri_inicijalizaciji</t>
  </si>
  <si>
    <t>Nedovoljno_novca_u_kasi</t>
  </si>
  <si>
    <t>Iznos_poreske_stope_u_nedozvoljenim_granicama</t>
  </si>
  <si>
    <t>Vrijeme_manje_od_vremena_zadnjeg_fiskalnog_dokumenta</t>
  </si>
  <si>
    <t>Problem_sa_terminalom_Neispravan_pin</t>
  </si>
  <si>
    <t>Problem_sa_terminalom_Neispravna_SIM_kartica</t>
  </si>
  <si>
    <t>Problem_sa_terminalom_GPRS_mreza_nedostupna</t>
  </si>
  <si>
    <t>Nelegalna_verzija_programske_memorije</t>
  </si>
  <si>
    <t>Problem_sa_slanjem_datoteke</t>
  </si>
  <si>
    <t>Brojaci_fiskalne_memorije_nisu_uredu</t>
  </si>
  <si>
    <t>Trenutne_vrijednosti_poreznih_stopa_nisu_uredu</t>
  </si>
  <si>
    <t>Brojaci_transfera_nisu_uredu</t>
  </si>
  <si>
    <t>Problem_sa_LCD_displayem</t>
  </si>
  <si>
    <t>Uredaj_u_servisnom_modu</t>
  </si>
  <si>
    <t>Backup_problem</t>
  </si>
  <si>
    <t>FTP_Problem_sa_logiranjem</t>
  </si>
  <si>
    <t>FTP_Problem_sa_direktorijem</t>
  </si>
  <si>
    <t>FTP_Problem_sa_citanjem_datoteke</t>
  </si>
  <si>
    <t>FTP_Problem_sa_upisom_datoteke</t>
  </si>
  <si>
    <t>Nema_podataka_za_stampu</t>
  </si>
  <si>
    <t>Elektronski_zurnal_nema_dovoljno_memorije</t>
  </si>
  <si>
    <t>Elektronski_zurnal_pun_stampati_DI</t>
  </si>
  <si>
    <t>Terminal_zamijenjen</t>
  </si>
  <si>
    <t>Problem_pri_upisu_osnovnih_postavki_terminala</t>
  </si>
  <si>
    <t>Problem_pri_upisu_IMEI</t>
  </si>
  <si>
    <t>Neispravne_postavke_terminala</t>
  </si>
  <si>
    <t>Problem_neispravan_MD5</t>
  </si>
  <si>
    <t>Problem_pri_kreiranju_invoice</t>
  </si>
  <si>
    <t>FTP_Problem_datoteka_vec_postoji</t>
  </si>
  <si>
    <t>FTP_Problem_sa_konekcijom</t>
  </si>
  <si>
    <t>FTP_Problem_CIPSTATUS_not_CONNECTED</t>
  </si>
  <si>
    <t>FTP_Problem_550_Permission_denied</t>
  </si>
  <si>
    <t>FTP_problem_FTPusername</t>
  </si>
  <si>
    <t>FTP_problem_FTPpassword</t>
  </si>
  <si>
    <t>FTP_problem_PassiveConnection</t>
  </si>
  <si>
    <t>Problem_pri_upisu_osnovnih_postavki_terminala_baudrate</t>
  </si>
  <si>
    <t>Problem_pri_upisu_osnovnih_postavki_terminala_sfc</t>
  </si>
  <si>
    <t>Problem_pri_upisu_osnovnih_postavki_terminala_echo</t>
  </si>
  <si>
    <t>Problem_pri_upisu_osnovnih_postavki_terminala_store</t>
  </si>
  <si>
    <t>Jedna_vrsta_placanja_sa_iznosom_0_potrebna_za_reklamaciju</t>
  </si>
  <si>
    <t>Promet_nije_uredu</t>
  </si>
  <si>
    <t>Nema_odgovora</t>
  </si>
  <si>
    <t>Secure_nije_spremljen</t>
  </si>
  <si>
    <t>FD_nije_spremljen</t>
  </si>
  <si>
    <t>TT_Pristup_zabranjen</t>
  </si>
  <si>
    <t>TT_Nema_odgovora</t>
  </si>
  <si>
    <t>Nekomatibilna verzija TFS i Firmwera</t>
  </si>
  <si>
    <t>TT_Server_nedostupan</t>
  </si>
  <si>
    <t>TT_nepoznata_Greška</t>
  </si>
  <si>
    <t>PRINTER_NO_PAPER_PRINTER_TURN_OFF</t>
  </si>
  <si>
    <t>NAZIV GREŠKE</t>
  </si>
  <si>
    <t xml:space="preserve">Kod greške </t>
  </si>
  <si>
    <t>Opis problema/rješenja</t>
  </si>
  <si>
    <t>Fajl na SD kartici nije završen. Potrebno na SD kartici pronaći fajl s kapacitetom "0" te isti i obrisati, često je dovoljno da se SD kartica zbaci u PC</t>
  </si>
  <si>
    <t>SD kartica nije inicializovana, potrebno ubaciti u PC te vratiti u FU</t>
  </si>
  <si>
    <t xml:space="preserve">Uređaj ne vidi SD karticu, provjeriti da li je kartica na svom mjesti(da nije iskočila), moguće da se ne može očitati ni na PC-u, pokušati popravak sd kartice ili spasiti podatke, formatirati SD karticu te podatke ponovo vratiti na karticu. </t>
  </si>
  <si>
    <t>Zabranjen upis na SD karticu, spasiti podatke pokušati formatirati ili prebaciti podatke na drugu SD karticu ako je muguće</t>
  </si>
  <si>
    <t xml:space="preserve">Oštećena FAT tabela, pokušati popravak pomoću alata sa linka: http://www.kase.ba/Download/power_toll.zip </t>
  </si>
  <si>
    <t>Nedostaje fajl na SD kartici. Ukoliko je zamjena FM onda je obavezno upisati IMEI. Također može da nedostaje Zaglavlje (podaci o firmi) ukoliko javlja odmah nakon uključenja, a ukoliko javi grešku prilikom početka prenosa onda nedostaje  komanda terminala ili postavke terminala</t>
  </si>
  <si>
    <t>ERROR_TRANSFER_TT_FILE</t>
  </si>
  <si>
    <t xml:space="preserve">Telethings prijenos nije moguću jer nema komunikacije između FU i TFS. Nekompatibilna verzija FW i TFS. </t>
  </si>
  <si>
    <r>
      <t>Neispravni brojači. Pokušati reset kroz aplikaciju ako ne uspijeva onda ubaciti "</t>
    </r>
    <r>
      <rPr>
        <b/>
        <sz val="11"/>
        <color theme="1"/>
        <rFont val="Calibri"/>
        <family val="2"/>
        <charset val="238"/>
        <scheme val="minor"/>
      </rPr>
      <t>NEFISKALIZOVANU FM</t>
    </r>
    <r>
      <rPr>
        <sz val="11"/>
        <color theme="1"/>
        <rFont val="Calibri"/>
        <family val="2"/>
        <charset val="238"/>
        <scheme val="minor"/>
      </rPr>
      <t xml:space="preserve">" (ne može FM lager, ali odgovara od novog uređaja Tone,T202, FP1Plus za sva tri uređaja odgovara ista) </t>
    </r>
  </si>
  <si>
    <t>Nema odgovora s FTP servera ili GSM mreže</t>
  </si>
  <si>
    <t>GPRS modul se ne može uključiti (fizički problem s GPRS terminalom ili Konektorom terminala)</t>
  </si>
  <si>
    <t>PIN kod nije deaktiviran na SIM kartici</t>
  </si>
  <si>
    <t>Nema SIM kartice ili je terminal ne vidi (provjeriti holder SIM kartice i drugu sim karticu ako je OK ide zamjena terminal)</t>
  </si>
  <si>
    <t>Nema konekcije s FTP serverm, uzrok može biti signal, problemi na mreži ili sim kartica</t>
  </si>
  <si>
    <t xml:space="preserve">Registrovan na mrežu i prijavljen na FTP ali ne može da uspostavi konekciju (problem s mrežom) </t>
  </si>
  <si>
    <t xml:space="preserve">Nemoguća prijava na FTP server (mreža može biti problem ili postavke terminala) </t>
  </si>
  <si>
    <t xml:space="preserve">Postoji fajl na FTP serveru s istim nazivom (TFS nedozvoljava upis fajla) </t>
  </si>
  <si>
    <t xml:space="preserve">Ne može se prebaciti u pasivni mod za prijenos (problem s mrežom) </t>
  </si>
  <si>
    <t>Slab signal ili neispravna SIM kartica (možda aktivna ali neispravna)</t>
  </si>
  <si>
    <t xml:space="preserve">Provjeriti postavke terminala (pristupni podaci mneispravni) </t>
  </si>
  <si>
    <t xml:space="preserve">Nema GPRS mreže (kartica može biti aktivna ali neispravna), postavke neispravne </t>
  </si>
  <si>
    <t>Nema papira ili printer nije uključen na napajanje ili na prekidač</t>
  </si>
  <si>
    <t>Printer neispravan, fizički oštećen printer ili flat kabel</t>
  </si>
  <si>
    <t xml:space="preserve">Eeprom neispravan ili nema komunikaciju s displejom </t>
  </si>
  <si>
    <t xml:space="preserve">Vrijeme na printeru ne radi (kvarc ili veza do procesora neispravna) </t>
  </si>
  <si>
    <t xml:space="preserve">Nije odabran comport (vrijedi za linux i android) </t>
  </si>
  <si>
    <t xml:space="preserve">LISTA GREŠAKA SA FISKALNOG UREĐAJA (NA DISPLEJU FU) </t>
  </si>
  <si>
    <t>LISTA GREŠAKA KOJE VRAĆA TFS</t>
  </si>
  <si>
    <t>Problem na TT serveru, nije u finkciji ili nije dostupan</t>
  </si>
  <si>
    <t xml:space="preserve">Potrebno dodati uređaj na TT (IBFM nije na listi uređaja) </t>
  </si>
  <si>
    <t xml:space="preserve">Potrebno provjeriti zaglavlje </t>
  </si>
  <si>
    <t>Potrebno provjeriti zaglavlje  i ctrl+shift+s (SECURE OK)</t>
  </si>
  <si>
    <t xml:space="preserve">Provjeriti kapacitet i slobodan prostor na elektronskom žurnalu </t>
  </si>
  <si>
    <t>Ovaj problem može biti uzrokovan punjenjem memorije, prekidom štampe u slučaju nestanka papira i slično. Kada utvrdimo da je sve navedeno ispravno tada se može reći da je neispravan EEPROM ali prije toga je potrebno pokušati ubaciti NEFISKALIZOVANU FM (iz novog uređaja),resetovati na tipku,  te resetovati kroz aplikaciju sa  "Novom FM" i upisati vrijeme te vratiti orginalnu FM, resetovati na tipku i ponovo upisati vrijeme.</t>
  </si>
  <si>
    <t>Neispravna komanda koja je preuzeta sa FTP servera</t>
  </si>
  <si>
    <t>Potrebno unijeti kod IMEI generisan na portalu</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</si>
</sst>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38"/>
      <scheme val="minor"/>
    </font>
    <font>
      <b/>
      <sz val="11"/>
      <color theme="1"/>
      <name val="Calibri"/>
      <family val="2"/>
      <charset val="238"/>
      <scheme val="minor"/>
    </font>
  </fonts>
  <fills count="3">
    <fill>
      <patternFill patternType="none"/>
    </fill>
    <fill>
      <patternFill patternType="gray125"/>
    </fill>
    <fill>
      <patternFill patternType="solid">
        <fgColor theme="4" tint="0.399975585192419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wrapText="1"/>
    </xf>
    <xf numFmtId="0" fontId="1" fillId="2" borderId="0" xfId="0" applyFont="1" applyFill="1"/>
    <xf numFmtId="0" fontId="1" fillId="2" borderId="1" xfId="0" applyFont="1" applyFill="1" applyBorder="1"/>
    <xf numFmtId="0" fontId="0" fillId="0" borderId="2" xfId="0" applyBorder="1"/>
    <xf numFmtId="0" fontId="0" fillId="0" borderId="3" xfId="0" applyBorder="1" applyAlignment="1">
      <alignment wrapText="1"/>
    </xf>
    <xf numFmtId="0" fontId="1" fillId="0" borderId="4" xfId="0" applyFont="1" applyBorder="1"/>
    <xf numFmtId="0" fontId="1" fillId="0" borderId="0" xfId="0" applyFont="1" applyBorder="1"/>
    <xf numFmtId="0" fontId="1" fillId="0" borderId="5" xfId="0" applyFont="1" applyBorder="1" applyAlignment="1">
      <alignment wrapText="1"/>
    </xf>
    <xf numFmtId="0" fontId="0" fillId="0" borderId="4" xfId="0" applyBorder="1"/>
    <xf numFmtId="0" fontId="0" fillId="0" borderId="0" xfId="0" applyBorder="1"/>
    <xf numFmtId="0" fontId="0" fillId="0" borderId="5" xfId="0" applyBorder="1" applyAlignment="1">
      <alignment wrapText="1"/>
    </xf>
    <xf numFmtId="0" fontId="0" fillId="0" borderId="6" xfId="0" applyBorder="1"/>
    <xf numFmtId="0" fontId="0" fillId="0" borderId="7" xfId="0" applyBorder="1"/>
    <xf numFmtId="0" fontId="0" fillId="0" borderId="8" xfId="0" applyBorder="1" applyAlignment="1">
      <alignment wrapText="1"/>
    </xf>
    <xf numFmtId="0" fontId="0" fillId="0" borderId="4" xfId="0"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3"/>
  <sheetViews>
    <sheetView tabSelected="1" topLeftCell="A106" workbookViewId="0">
      <selection activeCell="C122" sqref="C122"/>
    </sheetView>
  </sheetViews>
  <sheetFormatPr defaultRowHeight="15" x14ac:dyDescent="0.25"/>
  <cols>
    <col min="1" max="1" width="55.28515625" bestFit="1" customWidth="1"/>
    <col min="2" max="2" width="11.140625" bestFit="1" customWidth="1"/>
    <col min="3" max="3" width="74" style="2" customWidth="1"/>
    <col min="4" max="4" width="57.85546875" customWidth="1"/>
    <col min="6" max="6" width="64.28515625" customWidth="1"/>
  </cols>
  <sheetData>
    <row r="1" spans="1:5" x14ac:dyDescent="0.25">
      <c r="A1" s="4" t="s">
        <v>465</v>
      </c>
      <c r="B1" s="5"/>
      <c r="C1" s="6"/>
      <c r="D1" s="3" t="s">
        <v>466</v>
      </c>
    </row>
    <row r="2" spans="1:5" s="1" customFormat="1" x14ac:dyDescent="0.25">
      <c r="A2" s="7" t="s">
        <v>436</v>
      </c>
      <c r="B2" s="8" t="s">
        <v>437</v>
      </c>
      <c r="C2" s="9" t="s">
        <v>438</v>
      </c>
      <c r="D2" t="s">
        <v>287</v>
      </c>
      <c r="E2">
        <v>0</v>
      </c>
    </row>
    <row r="3" spans="1:5" ht="30" x14ac:dyDescent="0.25">
      <c r="A3" s="10" t="s">
        <v>0</v>
      </c>
      <c r="B3" s="11">
        <f xml:space="preserve"> 10001</f>
        <v>10001</v>
      </c>
      <c r="C3" s="12" t="s">
        <v>439</v>
      </c>
      <c r="D3" t="s">
        <v>288</v>
      </c>
      <c r="E3">
        <v>1</v>
      </c>
    </row>
    <row r="4" spans="1:5" x14ac:dyDescent="0.25">
      <c r="A4" s="10" t="s">
        <v>1</v>
      </c>
      <c r="B4" s="11">
        <f xml:space="preserve"> 10002</f>
        <v>10002</v>
      </c>
      <c r="C4" s="12" t="s">
        <v>440</v>
      </c>
      <c r="D4" t="s">
        <v>293</v>
      </c>
      <c r="E4">
        <v>10</v>
      </c>
    </row>
    <row r="5" spans="1:5" ht="45" x14ac:dyDescent="0.25">
      <c r="A5" s="10" t="s">
        <v>2</v>
      </c>
      <c r="B5" s="11">
        <f xml:space="preserve"> 10003</f>
        <v>10003</v>
      </c>
      <c r="C5" s="12" t="s">
        <v>441</v>
      </c>
      <c r="D5" t="s">
        <v>294</v>
      </c>
      <c r="E5">
        <v>11</v>
      </c>
    </row>
    <row r="6" spans="1:5" x14ac:dyDescent="0.25">
      <c r="A6" s="10" t="s">
        <v>3</v>
      </c>
      <c r="B6" s="11">
        <f xml:space="preserve"> 4</f>
        <v>4</v>
      </c>
      <c r="C6" s="12"/>
      <c r="D6" t="s">
        <v>295</v>
      </c>
      <c r="E6">
        <v>12</v>
      </c>
    </row>
    <row r="7" spans="1:5" x14ac:dyDescent="0.25">
      <c r="A7" s="10" t="s">
        <v>4</v>
      </c>
      <c r="B7" s="11">
        <f xml:space="preserve"> 5</f>
        <v>5</v>
      </c>
      <c r="C7" s="12"/>
      <c r="D7" t="s">
        <v>296</v>
      </c>
      <c r="E7">
        <v>13</v>
      </c>
    </row>
    <row r="8" spans="1:5" x14ac:dyDescent="0.25">
      <c r="A8" s="10" t="s">
        <v>5</v>
      </c>
      <c r="B8" s="11">
        <f xml:space="preserve"> 6</f>
        <v>6</v>
      </c>
      <c r="C8" s="12"/>
      <c r="D8" t="s">
        <v>297</v>
      </c>
      <c r="E8">
        <v>14</v>
      </c>
    </row>
    <row r="9" spans="1:5" ht="30" x14ac:dyDescent="0.25">
      <c r="A9" s="10" t="s">
        <v>6</v>
      </c>
      <c r="B9" s="11">
        <f xml:space="preserve"> 10007</f>
        <v>10007</v>
      </c>
      <c r="C9" s="12" t="s">
        <v>442</v>
      </c>
      <c r="D9" t="s">
        <v>298</v>
      </c>
      <c r="E9">
        <v>15</v>
      </c>
    </row>
    <row r="10" spans="1:5" x14ac:dyDescent="0.25">
      <c r="A10" s="10" t="s">
        <v>7</v>
      </c>
      <c r="B10" s="11">
        <f xml:space="preserve"> 10008</f>
        <v>10008</v>
      </c>
      <c r="C10" s="12"/>
      <c r="D10" t="s">
        <v>299</v>
      </c>
      <c r="E10">
        <v>16</v>
      </c>
    </row>
    <row r="11" spans="1:5" x14ac:dyDescent="0.25">
      <c r="A11" s="10" t="s">
        <v>8</v>
      </c>
      <c r="B11" s="11">
        <f xml:space="preserve"> 10009</f>
        <v>10009</v>
      </c>
      <c r="C11" s="12"/>
      <c r="D11" t="s">
        <v>300</v>
      </c>
      <c r="E11">
        <v>17</v>
      </c>
    </row>
    <row r="12" spans="1:5" x14ac:dyDescent="0.25">
      <c r="A12" s="10" t="s">
        <v>9</v>
      </c>
      <c r="B12" s="11">
        <f xml:space="preserve"> 10010</f>
        <v>10010</v>
      </c>
      <c r="C12" s="12"/>
      <c r="D12" t="s">
        <v>301</v>
      </c>
      <c r="E12">
        <v>18</v>
      </c>
    </row>
    <row r="13" spans="1:5" x14ac:dyDescent="0.25">
      <c r="A13" s="10" t="s">
        <v>10</v>
      </c>
      <c r="B13" s="11">
        <f xml:space="preserve"> 10011</f>
        <v>10011</v>
      </c>
      <c r="C13" s="12"/>
      <c r="D13" t="s">
        <v>302</v>
      </c>
      <c r="E13">
        <v>19</v>
      </c>
    </row>
    <row r="14" spans="1:5" x14ac:dyDescent="0.25">
      <c r="A14" s="10" t="s">
        <v>11</v>
      </c>
      <c r="B14" s="11">
        <f xml:space="preserve"> 10012</f>
        <v>10012</v>
      </c>
      <c r="C14" s="12"/>
      <c r="D14" t="s">
        <v>305</v>
      </c>
      <c r="E14">
        <v>22</v>
      </c>
    </row>
    <row r="15" spans="1:5" ht="30" x14ac:dyDescent="0.25">
      <c r="A15" s="10" t="s">
        <v>12</v>
      </c>
      <c r="B15" s="11">
        <f xml:space="preserve"> 10013</f>
        <v>10013</v>
      </c>
      <c r="C15" s="12" t="s">
        <v>443</v>
      </c>
      <c r="D15" t="s">
        <v>306</v>
      </c>
      <c r="E15">
        <v>30</v>
      </c>
    </row>
    <row r="16" spans="1:5" x14ac:dyDescent="0.25">
      <c r="A16" s="10" t="s">
        <v>13</v>
      </c>
      <c r="B16" s="11">
        <f xml:space="preserve"> 10014</f>
        <v>10014</v>
      </c>
      <c r="C16" s="12"/>
      <c r="D16" t="s">
        <v>307</v>
      </c>
      <c r="E16">
        <v>31</v>
      </c>
    </row>
    <row r="17" spans="1:5" x14ac:dyDescent="0.25">
      <c r="A17" s="10" t="s">
        <v>14</v>
      </c>
      <c r="B17" s="11">
        <f xml:space="preserve"> 10015</f>
        <v>10015</v>
      </c>
      <c r="C17" s="12"/>
      <c r="D17" t="s">
        <v>308</v>
      </c>
      <c r="E17">
        <v>32</v>
      </c>
    </row>
    <row r="18" spans="1:5" x14ac:dyDescent="0.25">
      <c r="A18" s="10" t="s">
        <v>15</v>
      </c>
      <c r="B18" s="11">
        <f xml:space="preserve"> 10016</f>
        <v>10016</v>
      </c>
      <c r="C18" s="12"/>
      <c r="D18" t="s">
        <v>309</v>
      </c>
      <c r="E18">
        <v>33</v>
      </c>
    </row>
    <row r="19" spans="1:5" x14ac:dyDescent="0.25">
      <c r="A19" s="10" t="s">
        <v>16</v>
      </c>
      <c r="B19" s="11">
        <f xml:space="preserve"> 10017</f>
        <v>10017</v>
      </c>
      <c r="C19" s="12"/>
    </row>
    <row r="20" spans="1:5" x14ac:dyDescent="0.25">
      <c r="A20" s="10" t="s">
        <v>283</v>
      </c>
      <c r="B20" s="11">
        <f xml:space="preserve"> 10018</f>
        <v>10018</v>
      </c>
      <c r="C20" s="12"/>
    </row>
    <row r="21" spans="1:5" x14ac:dyDescent="0.25">
      <c r="A21" s="10" t="s">
        <v>17</v>
      </c>
      <c r="B21" s="11">
        <f xml:space="preserve"> 10019</f>
        <v>10019</v>
      </c>
      <c r="C21" s="12"/>
    </row>
    <row r="22" spans="1:5" ht="60" x14ac:dyDescent="0.25">
      <c r="A22" s="10" t="s">
        <v>18</v>
      </c>
      <c r="B22" s="11">
        <f xml:space="preserve"> 20</f>
        <v>20</v>
      </c>
      <c r="C22" s="12" t="s">
        <v>444</v>
      </c>
      <c r="D22" t="s">
        <v>304</v>
      </c>
      <c r="E22">
        <v>20</v>
      </c>
    </row>
    <row r="23" spans="1:5" x14ac:dyDescent="0.25">
      <c r="A23" s="10" t="s">
        <v>19</v>
      </c>
      <c r="B23" s="11">
        <f xml:space="preserve"> 100</f>
        <v>100</v>
      </c>
      <c r="C23" s="12"/>
      <c r="D23" t="s">
        <v>318</v>
      </c>
      <c r="E23">
        <v>99</v>
      </c>
    </row>
    <row r="24" spans="1:5" x14ac:dyDescent="0.25">
      <c r="A24" s="10" t="s">
        <v>20</v>
      </c>
      <c r="B24" s="11">
        <f xml:space="preserve"> 101</f>
        <v>101</v>
      </c>
      <c r="C24" s="12"/>
      <c r="D24" t="s">
        <v>319</v>
      </c>
      <c r="E24">
        <v>101</v>
      </c>
    </row>
    <row r="25" spans="1:5" x14ac:dyDescent="0.25">
      <c r="A25" s="10" t="s">
        <v>21</v>
      </c>
      <c r="B25" s="11">
        <f xml:space="preserve"> 102</f>
        <v>102</v>
      </c>
      <c r="C25" s="12"/>
      <c r="D25" t="s">
        <v>289</v>
      </c>
      <c r="E25">
        <v>102</v>
      </c>
    </row>
    <row r="26" spans="1:5" x14ac:dyDescent="0.25">
      <c r="A26" s="10" t="s">
        <v>22</v>
      </c>
      <c r="B26" s="11">
        <f xml:space="preserve"> 103</f>
        <v>103</v>
      </c>
      <c r="C26" s="12"/>
      <c r="D26" t="s">
        <v>290</v>
      </c>
      <c r="E26">
        <v>103</v>
      </c>
    </row>
    <row r="27" spans="1:5" x14ac:dyDescent="0.25">
      <c r="A27" s="10" t="s">
        <v>23</v>
      </c>
      <c r="B27" s="11">
        <f xml:space="preserve"> 104</f>
        <v>104</v>
      </c>
      <c r="C27" s="12"/>
      <c r="D27" t="s">
        <v>291</v>
      </c>
      <c r="E27">
        <v>104</v>
      </c>
    </row>
    <row r="28" spans="1:5" x14ac:dyDescent="0.25">
      <c r="A28" s="10" t="s">
        <v>24</v>
      </c>
      <c r="B28" s="11">
        <f xml:space="preserve"> 105</f>
        <v>105</v>
      </c>
      <c r="C28" s="12"/>
      <c r="D28" t="s">
        <v>292</v>
      </c>
      <c r="E28">
        <v>105</v>
      </c>
    </row>
    <row r="29" spans="1:5" x14ac:dyDescent="0.25">
      <c r="A29" s="10" t="s">
        <v>25</v>
      </c>
      <c r="B29" s="11">
        <f xml:space="preserve"> 106</f>
        <v>106</v>
      </c>
      <c r="C29" s="12"/>
    </row>
    <row r="30" spans="1:5" x14ac:dyDescent="0.25">
      <c r="A30" s="10" t="s">
        <v>26</v>
      </c>
      <c r="B30" s="11">
        <f xml:space="preserve"> 107</f>
        <v>107</v>
      </c>
      <c r="C30" s="12"/>
    </row>
    <row r="31" spans="1:5" x14ac:dyDescent="0.25">
      <c r="A31" s="10" t="s">
        <v>27</v>
      </c>
      <c r="B31" s="11">
        <f xml:space="preserve"> 108</f>
        <v>108</v>
      </c>
      <c r="C31" s="12"/>
    </row>
    <row r="32" spans="1:5" x14ac:dyDescent="0.25">
      <c r="A32" s="10" t="s">
        <v>28</v>
      </c>
      <c r="B32" s="11">
        <f xml:space="preserve"> 109</f>
        <v>109</v>
      </c>
      <c r="C32" s="12"/>
    </row>
    <row r="33" spans="1:5" x14ac:dyDescent="0.25">
      <c r="A33" s="10" t="s">
        <v>29</v>
      </c>
      <c r="B33" s="11">
        <f xml:space="preserve"> 110</f>
        <v>110</v>
      </c>
      <c r="C33" s="12"/>
      <c r="D33" t="s">
        <v>320</v>
      </c>
      <c r="E33">
        <v>110</v>
      </c>
    </row>
    <row r="34" spans="1:5" ht="90" x14ac:dyDescent="0.25">
      <c r="A34" s="16" t="s">
        <v>30</v>
      </c>
      <c r="B34" s="11">
        <f xml:space="preserve"> 111</f>
        <v>111</v>
      </c>
      <c r="C34" s="12" t="s">
        <v>472</v>
      </c>
      <c r="D34" t="s">
        <v>321</v>
      </c>
      <c r="E34">
        <v>111</v>
      </c>
    </row>
    <row r="35" spans="1:5" x14ac:dyDescent="0.25">
      <c r="A35" s="10" t="s">
        <v>31</v>
      </c>
      <c r="B35" s="11">
        <f xml:space="preserve"> 112</f>
        <v>112</v>
      </c>
      <c r="C35" s="12"/>
      <c r="D35" t="s">
        <v>322</v>
      </c>
      <c r="E35">
        <v>112</v>
      </c>
    </row>
    <row r="36" spans="1:5" x14ac:dyDescent="0.25">
      <c r="A36" s="10" t="s">
        <v>32</v>
      </c>
      <c r="B36" s="11">
        <f xml:space="preserve"> 113</f>
        <v>113</v>
      </c>
      <c r="C36" s="12"/>
      <c r="D36" t="s">
        <v>323</v>
      </c>
      <c r="E36">
        <v>113</v>
      </c>
    </row>
    <row r="37" spans="1:5" x14ac:dyDescent="0.25">
      <c r="A37" s="10" t="s">
        <v>33</v>
      </c>
      <c r="B37" s="11">
        <f xml:space="preserve"> 114</f>
        <v>114</v>
      </c>
      <c r="C37" s="12"/>
      <c r="D37" t="s">
        <v>324</v>
      </c>
      <c r="E37">
        <v>114</v>
      </c>
    </row>
    <row r="38" spans="1:5" x14ac:dyDescent="0.25">
      <c r="A38" s="10" t="s">
        <v>34</v>
      </c>
      <c r="B38" s="11">
        <f xml:space="preserve"> 115</f>
        <v>115</v>
      </c>
      <c r="C38" s="12"/>
      <c r="D38" t="s">
        <v>325</v>
      </c>
      <c r="E38">
        <v>115</v>
      </c>
    </row>
    <row r="39" spans="1:5" x14ac:dyDescent="0.25">
      <c r="A39" s="10" t="s">
        <v>35</v>
      </c>
      <c r="B39" s="11">
        <f xml:space="preserve"> 116</f>
        <v>116</v>
      </c>
      <c r="C39" s="12"/>
      <c r="D39" t="s">
        <v>326</v>
      </c>
      <c r="E39">
        <v>116</v>
      </c>
    </row>
    <row r="40" spans="1:5" x14ac:dyDescent="0.25">
      <c r="A40" s="10" t="s">
        <v>36</v>
      </c>
      <c r="B40" s="11">
        <f xml:space="preserve"> 117</f>
        <v>117</v>
      </c>
      <c r="C40" s="12"/>
      <c r="D40" t="s">
        <v>327</v>
      </c>
      <c r="E40">
        <v>117</v>
      </c>
    </row>
    <row r="41" spans="1:5" x14ac:dyDescent="0.25">
      <c r="A41" s="10" t="s">
        <v>37</v>
      </c>
      <c r="B41" s="11">
        <f xml:space="preserve"> 118</f>
        <v>118</v>
      </c>
      <c r="C41" s="12"/>
      <c r="D41" t="s">
        <v>432</v>
      </c>
      <c r="E41">
        <v>137</v>
      </c>
    </row>
    <row r="42" spans="1:5" x14ac:dyDescent="0.25">
      <c r="A42" s="10" t="s">
        <v>38</v>
      </c>
      <c r="B42" s="11">
        <f xml:space="preserve"> 119</f>
        <v>119</v>
      </c>
      <c r="C42" s="12"/>
      <c r="D42" t="s">
        <v>328</v>
      </c>
      <c r="E42">
        <v>118</v>
      </c>
    </row>
    <row r="43" spans="1:5" x14ac:dyDescent="0.25">
      <c r="A43" s="10" t="s">
        <v>39</v>
      </c>
      <c r="B43" s="11">
        <f xml:space="preserve"> 120</f>
        <v>120</v>
      </c>
      <c r="C43" s="12"/>
    </row>
    <row r="44" spans="1:5" x14ac:dyDescent="0.25">
      <c r="A44" s="10" t="s">
        <v>40</v>
      </c>
      <c r="B44" s="11">
        <f xml:space="preserve"> 121</f>
        <v>121</v>
      </c>
      <c r="C44" s="12"/>
    </row>
    <row r="45" spans="1:5" x14ac:dyDescent="0.25">
      <c r="A45" s="10" t="s">
        <v>41</v>
      </c>
      <c r="B45" s="11">
        <f xml:space="preserve"> 122</f>
        <v>122</v>
      </c>
      <c r="C45" s="12"/>
    </row>
    <row r="46" spans="1:5" x14ac:dyDescent="0.25">
      <c r="A46" s="10" t="s">
        <v>42</v>
      </c>
      <c r="B46" s="11">
        <f xml:space="preserve"> 123</f>
        <v>123</v>
      </c>
      <c r="C46" s="12"/>
      <c r="D46" t="s">
        <v>310</v>
      </c>
      <c r="E46">
        <v>40</v>
      </c>
    </row>
    <row r="47" spans="1:5" x14ac:dyDescent="0.25">
      <c r="A47" s="10" t="s">
        <v>43</v>
      </c>
      <c r="B47" s="11">
        <f xml:space="preserve"> 124</f>
        <v>124</v>
      </c>
      <c r="C47" s="12"/>
      <c r="D47" t="s">
        <v>311</v>
      </c>
      <c r="E47">
        <v>50</v>
      </c>
    </row>
    <row r="48" spans="1:5" x14ac:dyDescent="0.25">
      <c r="A48" s="10" t="s">
        <v>44</v>
      </c>
      <c r="B48" s="11">
        <f xml:space="preserve"> 125</f>
        <v>125</v>
      </c>
      <c r="C48" s="12"/>
      <c r="D48" t="s">
        <v>312</v>
      </c>
      <c r="E48">
        <v>51</v>
      </c>
    </row>
    <row r="49" spans="1:5" x14ac:dyDescent="0.25">
      <c r="A49" s="10" t="s">
        <v>45</v>
      </c>
      <c r="B49" s="11">
        <f xml:space="preserve"> 126</f>
        <v>126</v>
      </c>
      <c r="C49" s="12"/>
      <c r="D49" t="s">
        <v>313</v>
      </c>
      <c r="E49">
        <v>52</v>
      </c>
    </row>
    <row r="50" spans="1:5" x14ac:dyDescent="0.25">
      <c r="A50" s="10" t="s">
        <v>46</v>
      </c>
      <c r="B50" s="11">
        <f xml:space="preserve"> 127</f>
        <v>127</v>
      </c>
      <c r="C50" s="12"/>
      <c r="D50" t="s">
        <v>314</v>
      </c>
      <c r="E50">
        <v>53</v>
      </c>
    </row>
    <row r="51" spans="1:5" x14ac:dyDescent="0.25">
      <c r="A51" s="10" t="s">
        <v>47</v>
      </c>
      <c r="B51" s="11">
        <f xml:space="preserve"> 128</f>
        <v>128</v>
      </c>
      <c r="C51" s="12"/>
      <c r="D51" t="s">
        <v>315</v>
      </c>
      <c r="E51">
        <v>54</v>
      </c>
    </row>
    <row r="52" spans="1:5" x14ac:dyDescent="0.25">
      <c r="A52" s="10" t="s">
        <v>48</v>
      </c>
      <c r="B52" s="11">
        <f xml:space="preserve"> 129</f>
        <v>129</v>
      </c>
      <c r="C52" s="12"/>
      <c r="D52" t="s">
        <v>316</v>
      </c>
      <c r="E52">
        <v>55</v>
      </c>
    </row>
    <row r="53" spans="1:5" ht="45" x14ac:dyDescent="0.25">
      <c r="A53" s="10" t="s">
        <v>49</v>
      </c>
      <c r="B53" s="11">
        <f xml:space="preserve"> 10130</f>
        <v>10130</v>
      </c>
      <c r="C53" s="12" t="s">
        <v>447</v>
      </c>
      <c r="D53" t="s">
        <v>317</v>
      </c>
      <c r="E53">
        <v>56</v>
      </c>
    </row>
    <row r="54" spans="1:5" x14ac:dyDescent="0.25">
      <c r="A54" s="10" t="s">
        <v>50</v>
      </c>
      <c r="B54" s="11">
        <f xml:space="preserve"> 131</f>
        <v>131</v>
      </c>
      <c r="C54" s="12"/>
      <c r="D54" t="s">
        <v>303</v>
      </c>
      <c r="E54">
        <v>70</v>
      </c>
    </row>
    <row r="55" spans="1:5" x14ac:dyDescent="0.25">
      <c r="A55" s="10" t="s">
        <v>51</v>
      </c>
      <c r="B55" s="11">
        <f xml:space="preserve"> 132</f>
        <v>132</v>
      </c>
      <c r="C55" s="12"/>
      <c r="D55" t="s">
        <v>329</v>
      </c>
      <c r="E55">
        <v>255</v>
      </c>
    </row>
    <row r="56" spans="1:5" x14ac:dyDescent="0.25">
      <c r="A56" s="10" t="s">
        <v>253</v>
      </c>
      <c r="B56" s="11">
        <f xml:space="preserve"> 133</f>
        <v>133</v>
      </c>
      <c r="C56" s="12"/>
    </row>
    <row r="57" spans="1:5" ht="30" x14ac:dyDescent="0.25">
      <c r="A57" s="10" t="s">
        <v>445</v>
      </c>
      <c r="B57" s="11">
        <v>137</v>
      </c>
      <c r="C57" s="12" t="s">
        <v>446</v>
      </c>
      <c r="D57" t="s">
        <v>330</v>
      </c>
      <c r="E57">
        <v>499</v>
      </c>
    </row>
    <row r="58" spans="1:5" x14ac:dyDescent="0.25">
      <c r="A58" s="10" t="s">
        <v>254</v>
      </c>
      <c r="B58" s="11">
        <f xml:space="preserve"> 10134</f>
        <v>10134</v>
      </c>
      <c r="C58" s="12"/>
      <c r="D58" t="s">
        <v>331</v>
      </c>
      <c r="E58">
        <v>400</v>
      </c>
    </row>
    <row r="59" spans="1:5" x14ac:dyDescent="0.25">
      <c r="A59" s="10" t="s">
        <v>281</v>
      </c>
      <c r="B59" s="11">
        <f xml:space="preserve"> 135</f>
        <v>135</v>
      </c>
      <c r="C59" s="12"/>
      <c r="D59" t="s">
        <v>332</v>
      </c>
      <c r="E59">
        <v>401</v>
      </c>
    </row>
    <row r="60" spans="1:5" x14ac:dyDescent="0.25">
      <c r="A60" s="10" t="s">
        <v>284</v>
      </c>
      <c r="B60" s="11">
        <f xml:space="preserve"> 136</f>
        <v>136</v>
      </c>
      <c r="C60" s="12"/>
      <c r="D60" t="s">
        <v>333</v>
      </c>
      <c r="E60">
        <v>410</v>
      </c>
    </row>
    <row r="61" spans="1:5" x14ac:dyDescent="0.25">
      <c r="A61" s="10" t="s">
        <v>52</v>
      </c>
      <c r="B61" s="11">
        <f xml:space="preserve"> 200</f>
        <v>200</v>
      </c>
      <c r="C61" s="12" t="s">
        <v>473</v>
      </c>
      <c r="D61" t="s">
        <v>334</v>
      </c>
      <c r="E61">
        <v>411</v>
      </c>
    </row>
    <row r="62" spans="1:5" x14ac:dyDescent="0.25">
      <c r="A62" s="10" t="s">
        <v>53</v>
      </c>
      <c r="B62" s="11">
        <f xml:space="preserve"> 202</f>
        <v>202</v>
      </c>
      <c r="C62" s="12"/>
      <c r="D62" t="s">
        <v>335</v>
      </c>
      <c r="E62">
        <v>412</v>
      </c>
    </row>
    <row r="63" spans="1:5" x14ac:dyDescent="0.25">
      <c r="A63" s="10" t="s">
        <v>54</v>
      </c>
      <c r="B63" s="11">
        <f xml:space="preserve"> 203</f>
        <v>203</v>
      </c>
      <c r="C63" s="12" t="s">
        <v>448</v>
      </c>
      <c r="D63" t="s">
        <v>336</v>
      </c>
      <c r="E63">
        <v>413</v>
      </c>
    </row>
    <row r="64" spans="1:5" x14ac:dyDescent="0.25">
      <c r="A64" s="10" t="s">
        <v>55</v>
      </c>
      <c r="B64" s="11">
        <f xml:space="preserve"> 204</f>
        <v>204</v>
      </c>
      <c r="C64" s="12"/>
      <c r="D64" t="s">
        <v>337</v>
      </c>
      <c r="E64">
        <v>414</v>
      </c>
    </row>
    <row r="65" spans="1:5" x14ac:dyDescent="0.25">
      <c r="A65" s="10" t="s">
        <v>56</v>
      </c>
      <c r="B65" s="11">
        <f xml:space="preserve"> 205</f>
        <v>205</v>
      </c>
      <c r="C65" s="12"/>
      <c r="D65" t="s">
        <v>338</v>
      </c>
      <c r="E65">
        <v>415</v>
      </c>
    </row>
    <row r="66" spans="1:5" x14ac:dyDescent="0.25">
      <c r="A66" s="10" t="s">
        <v>57</v>
      </c>
      <c r="B66" s="11">
        <f xml:space="preserve"> 206</f>
        <v>206</v>
      </c>
      <c r="C66" s="12"/>
      <c r="D66" t="s">
        <v>339</v>
      </c>
      <c r="E66">
        <v>416</v>
      </c>
    </row>
    <row r="67" spans="1:5" x14ac:dyDescent="0.25">
      <c r="A67" s="10" t="s">
        <v>58</v>
      </c>
      <c r="B67" s="11">
        <f xml:space="preserve"> 10207</f>
        <v>10207</v>
      </c>
      <c r="C67" s="12"/>
      <c r="D67" t="s">
        <v>340</v>
      </c>
      <c r="E67">
        <v>417</v>
      </c>
    </row>
    <row r="68" spans="1:5" x14ac:dyDescent="0.25">
      <c r="A68" s="10" t="s">
        <v>59</v>
      </c>
      <c r="B68" s="11">
        <f xml:space="preserve"> 208</f>
        <v>208</v>
      </c>
      <c r="C68" s="12"/>
      <c r="D68" t="s">
        <v>341</v>
      </c>
      <c r="E68">
        <v>418</v>
      </c>
    </row>
    <row r="69" spans="1:5" x14ac:dyDescent="0.25">
      <c r="A69" s="10" t="s">
        <v>60</v>
      </c>
      <c r="B69" s="11">
        <f xml:space="preserve"> 300</f>
        <v>300</v>
      </c>
      <c r="C69" s="12"/>
      <c r="D69" t="s">
        <v>342</v>
      </c>
      <c r="E69">
        <v>419</v>
      </c>
    </row>
    <row r="70" spans="1:5" x14ac:dyDescent="0.25">
      <c r="A70" s="10" t="s">
        <v>61</v>
      </c>
      <c r="B70" s="11">
        <f xml:space="preserve"> 301</f>
        <v>301</v>
      </c>
      <c r="C70" s="12"/>
      <c r="D70" t="s">
        <v>343</v>
      </c>
      <c r="E70">
        <v>420</v>
      </c>
    </row>
    <row r="71" spans="1:5" x14ac:dyDescent="0.25">
      <c r="A71" s="10" t="s">
        <v>62</v>
      </c>
      <c r="B71" s="11">
        <f xml:space="preserve"> 302</f>
        <v>302</v>
      </c>
      <c r="C71" s="12"/>
      <c r="D71" t="s">
        <v>344</v>
      </c>
      <c r="E71">
        <v>430</v>
      </c>
    </row>
    <row r="72" spans="1:5" x14ac:dyDescent="0.25">
      <c r="A72" s="10" t="s">
        <v>63</v>
      </c>
      <c r="B72" s="11">
        <f xml:space="preserve"> 350</f>
        <v>350</v>
      </c>
      <c r="C72" s="12"/>
      <c r="D72" t="s">
        <v>345</v>
      </c>
      <c r="E72">
        <v>431</v>
      </c>
    </row>
    <row r="73" spans="1:5" x14ac:dyDescent="0.25">
      <c r="A73" s="10" t="s">
        <v>64</v>
      </c>
      <c r="B73" s="11">
        <f xml:space="preserve"> 351</f>
        <v>351</v>
      </c>
      <c r="C73" s="12"/>
      <c r="D73" t="s">
        <v>346</v>
      </c>
      <c r="E73">
        <v>440</v>
      </c>
    </row>
    <row r="74" spans="1:5" x14ac:dyDescent="0.25">
      <c r="A74" s="10" t="s">
        <v>65</v>
      </c>
      <c r="B74" s="11">
        <f xml:space="preserve"> 352</f>
        <v>352</v>
      </c>
      <c r="C74" s="12"/>
      <c r="D74" t="s">
        <v>347</v>
      </c>
      <c r="E74">
        <v>441</v>
      </c>
    </row>
    <row r="75" spans="1:5" x14ac:dyDescent="0.25">
      <c r="A75" s="10" t="s">
        <v>66</v>
      </c>
      <c r="B75" s="11">
        <f xml:space="preserve"> 353</f>
        <v>353</v>
      </c>
      <c r="C75" s="12"/>
      <c r="D75" t="s">
        <v>348</v>
      </c>
      <c r="E75">
        <v>442</v>
      </c>
    </row>
    <row r="76" spans="1:5" x14ac:dyDescent="0.25">
      <c r="A76" s="10" t="s">
        <v>67</v>
      </c>
      <c r="B76" s="11">
        <f xml:space="preserve"> 400</f>
        <v>400</v>
      </c>
      <c r="C76" s="12"/>
      <c r="D76" t="s">
        <v>349</v>
      </c>
      <c r="E76">
        <v>443</v>
      </c>
    </row>
    <row r="77" spans="1:5" x14ac:dyDescent="0.25">
      <c r="A77" s="10" t="s">
        <v>68</v>
      </c>
      <c r="B77" s="11">
        <f xml:space="preserve"> 401</f>
        <v>401</v>
      </c>
      <c r="C77" s="12"/>
      <c r="D77" t="s">
        <v>350</v>
      </c>
      <c r="E77">
        <v>470</v>
      </c>
    </row>
    <row r="78" spans="1:5" x14ac:dyDescent="0.25">
      <c r="A78" s="10" t="s">
        <v>69</v>
      </c>
      <c r="B78" s="11">
        <f xml:space="preserve"> 402</f>
        <v>402</v>
      </c>
      <c r="C78" s="12"/>
    </row>
    <row r="79" spans="1:5" x14ac:dyDescent="0.25">
      <c r="A79" s="10" t="s">
        <v>70</v>
      </c>
      <c r="B79" s="11">
        <f xml:space="preserve"> 403</f>
        <v>403</v>
      </c>
      <c r="C79" s="12"/>
      <c r="D79" t="s">
        <v>351</v>
      </c>
      <c r="E79">
        <v>655</v>
      </c>
    </row>
    <row r="80" spans="1:5" x14ac:dyDescent="0.25">
      <c r="A80" s="10" t="s">
        <v>71</v>
      </c>
      <c r="B80" s="11">
        <f xml:space="preserve"> 500</f>
        <v>500</v>
      </c>
      <c r="C80" s="12"/>
      <c r="D80" t="s">
        <v>352</v>
      </c>
      <c r="E80">
        <v>500</v>
      </c>
    </row>
    <row r="81" spans="1:5" ht="30" x14ac:dyDescent="0.25">
      <c r="A81" s="10" t="s">
        <v>72</v>
      </c>
      <c r="B81" s="11">
        <f xml:space="preserve"> 501</f>
        <v>501</v>
      </c>
      <c r="C81" s="12" t="s">
        <v>449</v>
      </c>
      <c r="D81" t="s">
        <v>353</v>
      </c>
      <c r="E81">
        <v>501</v>
      </c>
    </row>
    <row r="82" spans="1:5" x14ac:dyDescent="0.25">
      <c r="A82" s="10" t="s">
        <v>73</v>
      </c>
      <c r="B82" s="11">
        <f xml:space="preserve"> 502</f>
        <v>502</v>
      </c>
      <c r="C82" s="12"/>
      <c r="D82" t="s">
        <v>354</v>
      </c>
      <c r="E82">
        <v>502</v>
      </c>
    </row>
    <row r="83" spans="1:5" x14ac:dyDescent="0.25">
      <c r="A83" s="10" t="s">
        <v>74</v>
      </c>
      <c r="B83" s="11">
        <f xml:space="preserve"> 503</f>
        <v>503</v>
      </c>
      <c r="C83" s="12" t="s">
        <v>450</v>
      </c>
      <c r="D83" t="s">
        <v>355</v>
      </c>
      <c r="E83">
        <v>503</v>
      </c>
    </row>
    <row r="84" spans="1:5" x14ac:dyDescent="0.25">
      <c r="A84" s="10" t="s">
        <v>75</v>
      </c>
      <c r="B84" s="11">
        <f xml:space="preserve"> 504</f>
        <v>504</v>
      </c>
      <c r="C84" s="12"/>
      <c r="D84" t="s">
        <v>356</v>
      </c>
      <c r="E84">
        <v>504</v>
      </c>
    </row>
    <row r="85" spans="1:5" ht="30" x14ac:dyDescent="0.25">
      <c r="A85" s="10" t="s">
        <v>76</v>
      </c>
      <c r="B85" s="11">
        <f xml:space="preserve"> 505</f>
        <v>505</v>
      </c>
      <c r="C85" s="12" t="s">
        <v>451</v>
      </c>
      <c r="D85" t="s">
        <v>357</v>
      </c>
      <c r="E85">
        <v>505</v>
      </c>
    </row>
    <row r="86" spans="1:5" x14ac:dyDescent="0.25">
      <c r="A86" s="10" t="s">
        <v>77</v>
      </c>
      <c r="B86" s="11">
        <f xml:space="preserve"> 506</f>
        <v>506</v>
      </c>
      <c r="C86" s="12"/>
      <c r="D86" t="s">
        <v>358</v>
      </c>
      <c r="E86">
        <v>506</v>
      </c>
    </row>
    <row r="87" spans="1:5" x14ac:dyDescent="0.25">
      <c r="A87" s="10" t="s">
        <v>78</v>
      </c>
      <c r="B87" s="11">
        <f xml:space="preserve"> 507</f>
        <v>507</v>
      </c>
      <c r="C87" s="12"/>
      <c r="D87" t="s">
        <v>359</v>
      </c>
      <c r="E87">
        <v>507</v>
      </c>
    </row>
    <row r="88" spans="1:5" x14ac:dyDescent="0.25">
      <c r="A88" s="10" t="s">
        <v>79</v>
      </c>
      <c r="B88" s="11">
        <f xml:space="preserve"> 508</f>
        <v>508</v>
      </c>
      <c r="C88" s="12"/>
      <c r="D88" t="s">
        <v>360</v>
      </c>
      <c r="E88">
        <v>508</v>
      </c>
    </row>
    <row r="89" spans="1:5" x14ac:dyDescent="0.25">
      <c r="A89" s="10" t="s">
        <v>80</v>
      </c>
      <c r="B89" s="11">
        <f xml:space="preserve"> 509</f>
        <v>509</v>
      </c>
      <c r="C89" s="12"/>
      <c r="D89" t="s">
        <v>361</v>
      </c>
      <c r="E89">
        <v>509</v>
      </c>
    </row>
    <row r="90" spans="1:5" x14ac:dyDescent="0.25">
      <c r="A90" s="10" t="s">
        <v>81</v>
      </c>
      <c r="B90" s="11">
        <f xml:space="preserve"> 510</f>
        <v>510</v>
      </c>
      <c r="C90" s="12"/>
      <c r="D90" t="s">
        <v>362</v>
      </c>
      <c r="E90">
        <v>510</v>
      </c>
    </row>
    <row r="91" spans="1:5" ht="30" x14ac:dyDescent="0.25">
      <c r="A91" s="10" t="s">
        <v>82</v>
      </c>
      <c r="B91" s="11">
        <f xml:space="preserve"> 511</f>
        <v>511</v>
      </c>
      <c r="C91" s="12" t="s">
        <v>459</v>
      </c>
      <c r="D91" t="s">
        <v>363</v>
      </c>
      <c r="E91">
        <v>511</v>
      </c>
    </row>
    <row r="92" spans="1:5" x14ac:dyDescent="0.25">
      <c r="A92" s="10" t="s">
        <v>83</v>
      </c>
      <c r="B92" s="11">
        <f xml:space="preserve"> 512</f>
        <v>512</v>
      </c>
      <c r="C92" s="12"/>
      <c r="D92" t="s">
        <v>364</v>
      </c>
      <c r="E92">
        <v>512</v>
      </c>
    </row>
    <row r="93" spans="1:5" ht="30" x14ac:dyDescent="0.25">
      <c r="A93" s="10" t="s">
        <v>84</v>
      </c>
      <c r="B93" s="11">
        <f xml:space="preserve"> 513</f>
        <v>513</v>
      </c>
      <c r="C93" s="12" t="s">
        <v>452</v>
      </c>
      <c r="D93" t="s">
        <v>365</v>
      </c>
      <c r="E93">
        <v>513</v>
      </c>
    </row>
    <row r="94" spans="1:5" x14ac:dyDescent="0.25">
      <c r="A94" s="10" t="s">
        <v>85</v>
      </c>
      <c r="B94" s="11">
        <f xml:space="preserve"> 514</f>
        <v>514</v>
      </c>
      <c r="C94" s="12"/>
      <c r="D94" t="s">
        <v>366</v>
      </c>
      <c r="E94">
        <v>514</v>
      </c>
    </row>
    <row r="95" spans="1:5" ht="30" x14ac:dyDescent="0.25">
      <c r="A95" s="10" t="s">
        <v>86</v>
      </c>
      <c r="B95" s="11">
        <f xml:space="preserve"> 515</f>
        <v>515</v>
      </c>
      <c r="C95" s="12" t="s">
        <v>453</v>
      </c>
      <c r="D95" t="s">
        <v>367</v>
      </c>
      <c r="E95">
        <v>515</v>
      </c>
    </row>
    <row r="96" spans="1:5" x14ac:dyDescent="0.25">
      <c r="A96" s="10" t="s">
        <v>87</v>
      </c>
      <c r="B96" s="11">
        <f xml:space="preserve"> 516</f>
        <v>516</v>
      </c>
      <c r="C96" s="12"/>
      <c r="D96" t="s">
        <v>368</v>
      </c>
      <c r="E96">
        <v>516</v>
      </c>
    </row>
    <row r="97" spans="1:6" x14ac:dyDescent="0.25">
      <c r="A97" s="10" t="s">
        <v>88</v>
      </c>
      <c r="B97" s="11">
        <f xml:space="preserve"> 517</f>
        <v>517</v>
      </c>
      <c r="C97" s="12"/>
      <c r="D97" t="s">
        <v>369</v>
      </c>
      <c r="E97">
        <v>517</v>
      </c>
    </row>
    <row r="98" spans="1:6" x14ac:dyDescent="0.25">
      <c r="A98" s="10" t="s">
        <v>89</v>
      </c>
      <c r="B98" s="11">
        <f xml:space="preserve"> 518</f>
        <v>518</v>
      </c>
      <c r="C98" s="12"/>
      <c r="D98" t="s">
        <v>370</v>
      </c>
      <c r="E98">
        <v>518</v>
      </c>
    </row>
    <row r="99" spans="1:6" x14ac:dyDescent="0.25">
      <c r="A99" s="10" t="s">
        <v>90</v>
      </c>
      <c r="B99" s="11">
        <f xml:space="preserve"> 519</f>
        <v>519</v>
      </c>
      <c r="C99" s="12"/>
      <c r="D99" t="s">
        <v>371</v>
      </c>
      <c r="E99">
        <v>519</v>
      </c>
    </row>
    <row r="100" spans="1:6" ht="30" x14ac:dyDescent="0.25">
      <c r="A100" s="10" t="s">
        <v>91</v>
      </c>
      <c r="B100" s="11">
        <f xml:space="preserve"> 520</f>
        <v>520</v>
      </c>
      <c r="C100" s="12" t="s">
        <v>454</v>
      </c>
      <c r="D100" t="s">
        <v>372</v>
      </c>
      <c r="E100">
        <v>520</v>
      </c>
    </row>
    <row r="101" spans="1:6" x14ac:dyDescent="0.25">
      <c r="A101" s="10" t="s">
        <v>92</v>
      </c>
      <c r="B101" s="11">
        <f xml:space="preserve"> 521</f>
        <v>521</v>
      </c>
      <c r="C101" s="12"/>
      <c r="D101" t="s">
        <v>373</v>
      </c>
      <c r="E101">
        <v>521</v>
      </c>
    </row>
    <row r="102" spans="1:6" x14ac:dyDescent="0.25">
      <c r="A102" s="10" t="s">
        <v>93</v>
      </c>
      <c r="B102" s="11">
        <f xml:space="preserve"> 522</f>
        <v>522</v>
      </c>
      <c r="C102" s="12"/>
      <c r="D102" t="s">
        <v>374</v>
      </c>
      <c r="E102">
        <v>522</v>
      </c>
    </row>
    <row r="103" spans="1:6" x14ac:dyDescent="0.25">
      <c r="A103" s="10" t="s">
        <v>94</v>
      </c>
      <c r="B103" s="11">
        <f xml:space="preserve"> 523</f>
        <v>523</v>
      </c>
      <c r="C103" s="12"/>
      <c r="D103" t="s">
        <v>375</v>
      </c>
      <c r="E103">
        <v>523</v>
      </c>
    </row>
    <row r="104" spans="1:6" x14ac:dyDescent="0.25">
      <c r="A104" s="10" t="s">
        <v>95</v>
      </c>
      <c r="B104" s="11">
        <f xml:space="preserve"> 524</f>
        <v>524</v>
      </c>
      <c r="C104" s="12"/>
      <c r="D104" t="s">
        <v>376</v>
      </c>
      <c r="E104">
        <v>524</v>
      </c>
    </row>
    <row r="105" spans="1:6" x14ac:dyDescent="0.25">
      <c r="A105" s="10" t="s">
        <v>96</v>
      </c>
      <c r="B105" s="11">
        <f xml:space="preserve"> 525</f>
        <v>525</v>
      </c>
      <c r="C105" s="12"/>
      <c r="D105" t="s">
        <v>377</v>
      </c>
      <c r="E105">
        <v>525</v>
      </c>
    </row>
    <row r="106" spans="1:6" x14ac:dyDescent="0.25">
      <c r="A106" s="10" t="s">
        <v>97</v>
      </c>
      <c r="B106" s="11">
        <f xml:space="preserve"> 526</f>
        <v>526</v>
      </c>
      <c r="C106" s="12" t="s">
        <v>455</v>
      </c>
      <c r="D106" t="s">
        <v>378</v>
      </c>
      <c r="E106">
        <v>526</v>
      </c>
    </row>
    <row r="107" spans="1:6" x14ac:dyDescent="0.25">
      <c r="A107" s="10" t="s">
        <v>98</v>
      </c>
      <c r="B107" s="11">
        <f xml:space="preserve"> 527</f>
        <v>527</v>
      </c>
      <c r="C107" s="12"/>
      <c r="D107" t="s">
        <v>379</v>
      </c>
      <c r="E107">
        <v>527</v>
      </c>
    </row>
    <row r="108" spans="1:6" x14ac:dyDescent="0.25">
      <c r="A108" s="10" t="s">
        <v>99</v>
      </c>
      <c r="B108" s="11">
        <f xml:space="preserve"> 528</f>
        <v>528</v>
      </c>
      <c r="C108" s="12"/>
      <c r="D108" t="s">
        <v>380</v>
      </c>
      <c r="E108">
        <v>528</v>
      </c>
      <c r="F108" t="s">
        <v>470</v>
      </c>
    </row>
    <row r="109" spans="1:6" x14ac:dyDescent="0.25">
      <c r="A109" s="10" t="s">
        <v>100</v>
      </c>
      <c r="B109" s="11">
        <f xml:space="preserve"> 529</f>
        <v>529</v>
      </c>
      <c r="C109" s="12" t="s">
        <v>456</v>
      </c>
      <c r="D109" t="s">
        <v>381</v>
      </c>
      <c r="E109">
        <v>529</v>
      </c>
      <c r="F109" t="s">
        <v>471</v>
      </c>
    </row>
    <row r="110" spans="1:6" x14ac:dyDescent="0.25">
      <c r="A110" s="10" t="s">
        <v>101</v>
      </c>
      <c r="B110" s="11">
        <f xml:space="preserve"> 530</f>
        <v>530</v>
      </c>
      <c r="C110" s="12"/>
      <c r="D110" t="s">
        <v>382</v>
      </c>
      <c r="E110">
        <v>530</v>
      </c>
    </row>
    <row r="111" spans="1:6" x14ac:dyDescent="0.25">
      <c r="A111" s="10" t="s">
        <v>102</v>
      </c>
      <c r="B111" s="11">
        <f xml:space="preserve"> 531</f>
        <v>531</v>
      </c>
      <c r="C111" s="12"/>
      <c r="D111" t="s">
        <v>383</v>
      </c>
      <c r="E111">
        <v>531</v>
      </c>
      <c r="F111" t="s">
        <v>469</v>
      </c>
    </row>
    <row r="112" spans="1:6" x14ac:dyDescent="0.25">
      <c r="A112" s="10" t="s">
        <v>103</v>
      </c>
      <c r="B112" s="11">
        <f xml:space="preserve"> 532</f>
        <v>532</v>
      </c>
      <c r="C112" s="12"/>
      <c r="D112" t="s">
        <v>384</v>
      </c>
      <c r="E112">
        <v>532</v>
      </c>
    </row>
    <row r="113" spans="1:5" x14ac:dyDescent="0.25">
      <c r="A113" s="10" t="s">
        <v>104</v>
      </c>
      <c r="B113" s="11">
        <f xml:space="preserve"> 533</f>
        <v>533</v>
      </c>
      <c r="C113" s="12"/>
      <c r="D113" t="s">
        <v>385</v>
      </c>
      <c r="E113">
        <v>533</v>
      </c>
    </row>
    <row r="114" spans="1:5" x14ac:dyDescent="0.25">
      <c r="A114" s="10" t="s">
        <v>105</v>
      </c>
      <c r="B114" s="11">
        <f xml:space="preserve"> 534</f>
        <v>534</v>
      </c>
      <c r="C114" s="12" t="s">
        <v>457</v>
      </c>
      <c r="D114" t="s">
        <v>386</v>
      </c>
      <c r="E114">
        <v>534</v>
      </c>
    </row>
    <row r="115" spans="1:5" x14ac:dyDescent="0.25">
      <c r="A115" s="10" t="s">
        <v>106</v>
      </c>
      <c r="B115" s="11">
        <f xml:space="preserve"> 535</f>
        <v>535</v>
      </c>
      <c r="C115" s="12"/>
      <c r="D115" t="s">
        <v>387</v>
      </c>
      <c r="E115">
        <v>535</v>
      </c>
    </row>
    <row r="116" spans="1:5" x14ac:dyDescent="0.25">
      <c r="A116" s="10" t="s">
        <v>107</v>
      </c>
      <c r="B116" s="11">
        <f xml:space="preserve"> 536</f>
        <v>536</v>
      </c>
      <c r="C116" s="12"/>
      <c r="D116" t="s">
        <v>388</v>
      </c>
      <c r="E116">
        <v>536</v>
      </c>
    </row>
    <row r="117" spans="1:5" x14ac:dyDescent="0.25">
      <c r="A117" s="10" t="s">
        <v>108</v>
      </c>
      <c r="B117" s="11">
        <f xml:space="preserve"> 537</f>
        <v>537</v>
      </c>
      <c r="C117" s="12"/>
      <c r="D117" t="s">
        <v>389</v>
      </c>
      <c r="E117">
        <v>537</v>
      </c>
    </row>
    <row r="118" spans="1:5" x14ac:dyDescent="0.25">
      <c r="A118" s="10" t="s">
        <v>109</v>
      </c>
      <c r="B118" s="11">
        <f xml:space="preserve"> 538</f>
        <v>538</v>
      </c>
      <c r="C118" s="12"/>
      <c r="D118" t="s">
        <v>390</v>
      </c>
      <c r="E118">
        <v>538</v>
      </c>
    </row>
    <row r="119" spans="1:5" x14ac:dyDescent="0.25">
      <c r="A119" s="10" t="s">
        <v>110</v>
      </c>
      <c r="B119" s="11">
        <f xml:space="preserve"> 539</f>
        <v>539</v>
      </c>
      <c r="C119" s="12"/>
      <c r="D119" t="s">
        <v>391</v>
      </c>
      <c r="E119">
        <v>539</v>
      </c>
    </row>
    <row r="120" spans="1:5" x14ac:dyDescent="0.25">
      <c r="A120" s="10" t="s">
        <v>111</v>
      </c>
      <c r="B120" s="11">
        <f xml:space="preserve"> 540</f>
        <v>540</v>
      </c>
      <c r="C120" s="12"/>
      <c r="D120" t="s">
        <v>392</v>
      </c>
      <c r="E120">
        <v>540</v>
      </c>
    </row>
    <row r="121" spans="1:5" x14ac:dyDescent="0.25">
      <c r="A121" s="10" t="s">
        <v>112</v>
      </c>
      <c r="B121" s="11">
        <f xml:space="preserve"> 541</f>
        <v>541</v>
      </c>
      <c r="C121" s="12"/>
      <c r="D121" t="s">
        <v>393</v>
      </c>
      <c r="E121">
        <v>541</v>
      </c>
    </row>
    <row r="122" spans="1:5" x14ac:dyDescent="0.25">
      <c r="A122" s="10" t="s">
        <v>113</v>
      </c>
      <c r="B122" s="11">
        <f xml:space="preserve"> 542</f>
        <v>542</v>
      </c>
      <c r="C122" s="12" t="s">
        <v>474</v>
      </c>
      <c r="D122" t="s">
        <v>394</v>
      </c>
      <c r="E122">
        <v>542</v>
      </c>
    </row>
    <row r="123" spans="1:5" x14ac:dyDescent="0.25">
      <c r="A123" s="10" t="s">
        <v>114</v>
      </c>
      <c r="B123" s="11">
        <f xml:space="preserve"> 543</f>
        <v>543</v>
      </c>
      <c r="C123" s="12" t="s">
        <v>457</v>
      </c>
      <c r="D123" t="s">
        <v>395</v>
      </c>
      <c r="E123">
        <v>543</v>
      </c>
    </row>
    <row r="124" spans="1:5" x14ac:dyDescent="0.25">
      <c r="A124" s="10" t="s">
        <v>255</v>
      </c>
      <c r="B124" s="11">
        <f xml:space="preserve"> 544</f>
        <v>544</v>
      </c>
      <c r="C124" s="12"/>
      <c r="D124" t="s">
        <v>396</v>
      </c>
      <c r="E124">
        <v>544</v>
      </c>
    </row>
    <row r="125" spans="1:5" x14ac:dyDescent="0.25">
      <c r="A125" s="10" t="s">
        <v>256</v>
      </c>
      <c r="B125" s="11">
        <f xml:space="preserve"> 545</f>
        <v>545</v>
      </c>
      <c r="C125" s="12"/>
      <c r="D125" t="s">
        <v>397</v>
      </c>
      <c r="E125">
        <v>545</v>
      </c>
    </row>
    <row r="126" spans="1:5" x14ac:dyDescent="0.25">
      <c r="A126" s="10" t="s">
        <v>257</v>
      </c>
      <c r="B126" s="11">
        <f xml:space="preserve"> 546</f>
        <v>546</v>
      </c>
      <c r="C126" s="12"/>
      <c r="D126" t="s">
        <v>398</v>
      </c>
      <c r="E126">
        <v>546</v>
      </c>
    </row>
    <row r="127" spans="1:5" x14ac:dyDescent="0.25">
      <c r="A127" s="10" t="s">
        <v>258</v>
      </c>
      <c r="B127" s="11">
        <f xml:space="preserve"> 547</f>
        <v>547</v>
      </c>
      <c r="C127" s="12"/>
      <c r="D127" t="s">
        <v>399</v>
      </c>
      <c r="E127">
        <v>547</v>
      </c>
    </row>
    <row r="128" spans="1:5" x14ac:dyDescent="0.25">
      <c r="A128" s="10" t="s">
        <v>259</v>
      </c>
      <c r="B128" s="11">
        <f xml:space="preserve"> 548</f>
        <v>548</v>
      </c>
      <c r="C128" s="12"/>
      <c r="D128" t="s">
        <v>400</v>
      </c>
      <c r="E128">
        <v>548</v>
      </c>
    </row>
    <row r="129" spans="1:5" x14ac:dyDescent="0.25">
      <c r="A129" s="10" t="s">
        <v>260</v>
      </c>
      <c r="B129" s="11">
        <f xml:space="preserve"> 549</f>
        <v>549</v>
      </c>
      <c r="C129" s="12" t="s">
        <v>458</v>
      </c>
      <c r="D129" t="s">
        <v>401</v>
      </c>
      <c r="E129">
        <v>549</v>
      </c>
    </row>
    <row r="130" spans="1:5" x14ac:dyDescent="0.25">
      <c r="A130" s="10" t="s">
        <v>261</v>
      </c>
      <c r="B130" s="11">
        <f xml:space="preserve"> 550</f>
        <v>550</v>
      </c>
      <c r="C130" s="12"/>
      <c r="D130" t="s">
        <v>402</v>
      </c>
      <c r="E130">
        <v>550</v>
      </c>
    </row>
    <row r="131" spans="1:5" x14ac:dyDescent="0.25">
      <c r="A131" s="10" t="s">
        <v>262</v>
      </c>
      <c r="B131" s="11">
        <f xml:space="preserve"> 551</f>
        <v>551</v>
      </c>
      <c r="C131" s="12"/>
      <c r="D131" t="s">
        <v>403</v>
      </c>
      <c r="E131">
        <v>551</v>
      </c>
    </row>
    <row r="132" spans="1:5" x14ac:dyDescent="0.25">
      <c r="A132" s="10" t="s">
        <v>263</v>
      </c>
      <c r="B132" s="11">
        <f xml:space="preserve"> 552</f>
        <v>552</v>
      </c>
      <c r="C132" s="12"/>
      <c r="D132" t="s">
        <v>404</v>
      </c>
      <c r="E132">
        <v>552</v>
      </c>
    </row>
    <row r="133" spans="1:5" x14ac:dyDescent="0.25">
      <c r="A133" s="10" t="s">
        <v>264</v>
      </c>
      <c r="B133" s="11">
        <f xml:space="preserve"> 553</f>
        <v>553</v>
      </c>
      <c r="C133" s="12"/>
      <c r="D133" t="s">
        <v>405</v>
      </c>
      <c r="E133">
        <v>553</v>
      </c>
    </row>
    <row r="134" spans="1:5" x14ac:dyDescent="0.25">
      <c r="A134" s="10" t="s">
        <v>265</v>
      </c>
      <c r="B134" s="11">
        <f xml:space="preserve"> 554</f>
        <v>554</v>
      </c>
      <c r="C134" s="12"/>
      <c r="D134" t="s">
        <v>406</v>
      </c>
      <c r="E134">
        <v>554</v>
      </c>
    </row>
    <row r="135" spans="1:5" x14ac:dyDescent="0.25">
      <c r="A135" s="10" t="s">
        <v>266</v>
      </c>
      <c r="B135" s="11">
        <f xml:space="preserve"> 558</f>
        <v>558</v>
      </c>
      <c r="C135" s="12"/>
      <c r="D135" t="s">
        <v>407</v>
      </c>
      <c r="E135">
        <v>555</v>
      </c>
    </row>
    <row r="136" spans="1:5" x14ac:dyDescent="0.25">
      <c r="A136" s="10" t="s">
        <v>267</v>
      </c>
      <c r="B136" s="11">
        <f xml:space="preserve"> 559</f>
        <v>559</v>
      </c>
      <c r="C136" s="12"/>
      <c r="D136" t="s">
        <v>408</v>
      </c>
      <c r="E136">
        <v>556</v>
      </c>
    </row>
    <row r="137" spans="1:5" x14ac:dyDescent="0.25">
      <c r="A137" s="10" t="s">
        <v>268</v>
      </c>
      <c r="B137" s="11">
        <f xml:space="preserve"> 560</f>
        <v>560</v>
      </c>
      <c r="C137" s="12"/>
      <c r="D137" t="s">
        <v>409</v>
      </c>
      <c r="E137">
        <v>557</v>
      </c>
    </row>
    <row r="138" spans="1:5" x14ac:dyDescent="0.25">
      <c r="A138" s="10" t="s">
        <v>269</v>
      </c>
      <c r="B138" s="11">
        <f xml:space="preserve"> 561</f>
        <v>561</v>
      </c>
      <c r="C138" s="12"/>
      <c r="D138" t="s">
        <v>410</v>
      </c>
      <c r="E138">
        <v>558</v>
      </c>
    </row>
    <row r="139" spans="1:5" x14ac:dyDescent="0.25">
      <c r="A139" s="10" t="s">
        <v>270</v>
      </c>
      <c r="B139" s="11">
        <f xml:space="preserve"> 562</f>
        <v>562</v>
      </c>
      <c r="C139" s="12"/>
      <c r="D139" t="s">
        <v>411</v>
      </c>
      <c r="E139">
        <v>559</v>
      </c>
    </row>
    <row r="140" spans="1:5" x14ac:dyDescent="0.25">
      <c r="A140" s="10" t="s">
        <v>271</v>
      </c>
      <c r="B140" s="11">
        <f xml:space="preserve"> 563</f>
        <v>563</v>
      </c>
      <c r="C140" s="12"/>
      <c r="D140" t="s">
        <v>412</v>
      </c>
      <c r="E140">
        <v>560</v>
      </c>
    </row>
    <row r="141" spans="1:5" x14ac:dyDescent="0.25">
      <c r="A141" s="10" t="s">
        <v>272</v>
      </c>
      <c r="B141" s="11">
        <f xml:space="preserve"> 564</f>
        <v>564</v>
      </c>
      <c r="C141" s="12"/>
      <c r="D141" t="s">
        <v>413</v>
      </c>
      <c r="E141">
        <v>561</v>
      </c>
    </row>
    <row r="142" spans="1:5" x14ac:dyDescent="0.25">
      <c r="A142" s="10" t="s">
        <v>282</v>
      </c>
      <c r="B142" s="11">
        <f xml:space="preserve"> 565</f>
        <v>565</v>
      </c>
      <c r="C142" s="12"/>
      <c r="D142" t="s">
        <v>414</v>
      </c>
      <c r="E142">
        <v>562</v>
      </c>
    </row>
    <row r="143" spans="1:5" x14ac:dyDescent="0.25">
      <c r="A143" s="10" t="s">
        <v>273</v>
      </c>
      <c r="B143" s="11">
        <f xml:space="preserve"> 566</f>
        <v>566</v>
      </c>
      <c r="C143" s="12"/>
      <c r="D143" t="s">
        <v>415</v>
      </c>
      <c r="E143">
        <v>563</v>
      </c>
    </row>
    <row r="144" spans="1:5" x14ac:dyDescent="0.25">
      <c r="A144" s="10" t="s">
        <v>274</v>
      </c>
      <c r="B144" s="11">
        <f xml:space="preserve"> 567</f>
        <v>567</v>
      </c>
      <c r="C144" s="12"/>
      <c r="D144" t="s">
        <v>416</v>
      </c>
      <c r="E144">
        <v>564</v>
      </c>
    </row>
    <row r="145" spans="1:5" x14ac:dyDescent="0.25">
      <c r="A145" s="10" t="s">
        <v>275</v>
      </c>
      <c r="B145" s="11">
        <f xml:space="preserve"> 568</f>
        <v>568</v>
      </c>
      <c r="C145" s="12"/>
      <c r="D145" t="s">
        <v>417</v>
      </c>
      <c r="E145">
        <v>565</v>
      </c>
    </row>
    <row r="146" spans="1:5" x14ac:dyDescent="0.25">
      <c r="A146" s="10" t="s">
        <v>276</v>
      </c>
      <c r="B146" s="11">
        <f xml:space="preserve"> 569</f>
        <v>569</v>
      </c>
      <c r="C146" s="12"/>
      <c r="D146" t="s">
        <v>418</v>
      </c>
      <c r="E146">
        <v>566</v>
      </c>
    </row>
    <row r="147" spans="1:5" x14ac:dyDescent="0.25">
      <c r="A147" s="10" t="s">
        <v>115</v>
      </c>
      <c r="B147" s="11">
        <f xml:space="preserve"> 600</f>
        <v>600</v>
      </c>
      <c r="C147" s="12"/>
      <c r="D147" t="s">
        <v>419</v>
      </c>
      <c r="E147">
        <v>567</v>
      </c>
    </row>
    <row r="148" spans="1:5" x14ac:dyDescent="0.25">
      <c r="A148" s="10" t="s">
        <v>116</v>
      </c>
      <c r="B148" s="11">
        <f xml:space="preserve"> 601</f>
        <v>601</v>
      </c>
      <c r="C148" s="12"/>
      <c r="D148" t="s">
        <v>420</v>
      </c>
      <c r="E148">
        <v>568</v>
      </c>
    </row>
    <row r="149" spans="1:5" x14ac:dyDescent="0.25">
      <c r="A149" s="10" t="s">
        <v>117</v>
      </c>
      <c r="B149" s="11">
        <f xml:space="preserve"> 602</f>
        <v>602</v>
      </c>
      <c r="C149" s="12"/>
      <c r="D149" t="s">
        <v>421</v>
      </c>
      <c r="E149">
        <v>569</v>
      </c>
    </row>
    <row r="150" spans="1:5" x14ac:dyDescent="0.25">
      <c r="A150" s="10" t="s">
        <v>118</v>
      </c>
      <c r="B150" s="11">
        <f xml:space="preserve"> 603</f>
        <v>603</v>
      </c>
      <c r="C150" s="12"/>
      <c r="D150" t="s">
        <v>422</v>
      </c>
      <c r="E150">
        <v>570</v>
      </c>
    </row>
    <row r="151" spans="1:5" x14ac:dyDescent="0.25">
      <c r="A151" s="10" t="s">
        <v>119</v>
      </c>
      <c r="B151" s="11">
        <f xml:space="preserve"> 604</f>
        <v>604</v>
      </c>
      <c r="C151" s="12"/>
      <c r="D151" t="s">
        <v>423</v>
      </c>
      <c r="E151">
        <v>571</v>
      </c>
    </row>
    <row r="152" spans="1:5" x14ac:dyDescent="0.25">
      <c r="A152" s="10" t="s">
        <v>277</v>
      </c>
      <c r="B152" s="11">
        <f xml:space="preserve"> 605</f>
        <v>605</v>
      </c>
      <c r="C152" s="12"/>
      <c r="D152" t="s">
        <v>424</v>
      </c>
      <c r="E152">
        <v>572</v>
      </c>
    </row>
    <row r="153" spans="1:5" x14ac:dyDescent="0.25">
      <c r="A153" s="10" t="s">
        <v>120</v>
      </c>
      <c r="B153" s="11">
        <f xml:space="preserve"> 10700</f>
        <v>10700</v>
      </c>
      <c r="C153" s="12"/>
      <c r="D153" t="s">
        <v>425</v>
      </c>
      <c r="E153">
        <v>573</v>
      </c>
    </row>
    <row r="154" spans="1:5" x14ac:dyDescent="0.25">
      <c r="A154" s="10" t="s">
        <v>121</v>
      </c>
      <c r="B154" s="11">
        <f xml:space="preserve"> 701</f>
        <v>701</v>
      </c>
      <c r="C154" s="12"/>
      <c r="D154" t="s">
        <v>426</v>
      </c>
      <c r="E154">
        <v>574</v>
      </c>
    </row>
    <row r="155" spans="1:5" x14ac:dyDescent="0.25">
      <c r="A155" s="10" t="s">
        <v>122</v>
      </c>
      <c r="B155" s="11">
        <f xml:space="preserve"> 702</f>
        <v>702</v>
      </c>
      <c r="C155" s="12"/>
      <c r="D155" t="s">
        <v>427</v>
      </c>
      <c r="E155">
        <v>575</v>
      </c>
    </row>
    <row r="156" spans="1:5" x14ac:dyDescent="0.25">
      <c r="A156" s="10" t="s">
        <v>123</v>
      </c>
      <c r="B156" s="11">
        <f xml:space="preserve"> 703</f>
        <v>703</v>
      </c>
      <c r="C156" s="12"/>
      <c r="D156" t="s">
        <v>428</v>
      </c>
      <c r="E156">
        <v>576</v>
      </c>
    </row>
    <row r="157" spans="1:5" x14ac:dyDescent="0.25">
      <c r="A157" s="10" t="s">
        <v>124</v>
      </c>
      <c r="B157" s="11">
        <f xml:space="preserve"> 704</f>
        <v>704</v>
      </c>
      <c r="C157" s="12"/>
      <c r="D157" t="s">
        <v>429</v>
      </c>
      <c r="E157">
        <v>577</v>
      </c>
    </row>
    <row r="158" spans="1:5" x14ac:dyDescent="0.25">
      <c r="A158" s="10" t="s">
        <v>125</v>
      </c>
      <c r="B158" s="11">
        <f xml:space="preserve"> 800</f>
        <v>800</v>
      </c>
      <c r="C158" s="12"/>
    </row>
    <row r="159" spans="1:5" x14ac:dyDescent="0.25">
      <c r="A159" s="10" t="s">
        <v>126</v>
      </c>
      <c r="B159" s="11">
        <f xml:space="preserve"> 10801</f>
        <v>10801</v>
      </c>
      <c r="C159" s="12"/>
    </row>
    <row r="160" spans="1:5" x14ac:dyDescent="0.25">
      <c r="A160" s="10" t="s">
        <v>127</v>
      </c>
      <c r="B160" s="11">
        <f xml:space="preserve"> 10900</f>
        <v>10900</v>
      </c>
      <c r="C160" s="12"/>
    </row>
    <row r="161" spans="1:6" x14ac:dyDescent="0.25">
      <c r="A161" s="10" t="s">
        <v>128</v>
      </c>
      <c r="B161" s="11">
        <f xml:space="preserve"> 901</f>
        <v>901</v>
      </c>
      <c r="C161" s="12"/>
    </row>
    <row r="162" spans="1:6" x14ac:dyDescent="0.25">
      <c r="A162" s="10" t="s">
        <v>129</v>
      </c>
      <c r="B162" s="11">
        <f xml:space="preserve"> 902</f>
        <v>902</v>
      </c>
      <c r="C162" s="12"/>
    </row>
    <row r="163" spans="1:6" x14ac:dyDescent="0.25">
      <c r="A163" s="10" t="s">
        <v>130</v>
      </c>
      <c r="B163" s="11">
        <f xml:space="preserve"> 903</f>
        <v>903</v>
      </c>
      <c r="C163" s="12"/>
    </row>
    <row r="164" spans="1:6" x14ac:dyDescent="0.25">
      <c r="A164" s="10" t="s">
        <v>131</v>
      </c>
      <c r="B164" s="11">
        <f>904</f>
        <v>904</v>
      </c>
      <c r="C164" s="12"/>
    </row>
    <row r="165" spans="1:6" x14ac:dyDescent="0.25">
      <c r="A165" s="10" t="s">
        <v>132</v>
      </c>
      <c r="B165" s="11">
        <f xml:space="preserve"> 905</f>
        <v>905</v>
      </c>
      <c r="C165" s="12"/>
    </row>
    <row r="166" spans="1:6" x14ac:dyDescent="0.25">
      <c r="A166" s="10" t="s">
        <v>133</v>
      </c>
      <c r="B166" s="11">
        <f xml:space="preserve"> 906</f>
        <v>906</v>
      </c>
      <c r="C166" s="12"/>
    </row>
    <row r="167" spans="1:6" x14ac:dyDescent="0.25">
      <c r="A167" s="10" t="s">
        <v>435</v>
      </c>
      <c r="B167" s="11">
        <v>907</v>
      </c>
      <c r="C167" s="12" t="s">
        <v>460</v>
      </c>
    </row>
    <row r="168" spans="1:6" x14ac:dyDescent="0.25">
      <c r="A168" s="10" t="s">
        <v>134</v>
      </c>
      <c r="B168" s="11">
        <f xml:space="preserve"> 10907</f>
        <v>10907</v>
      </c>
      <c r="C168" s="12" t="s">
        <v>461</v>
      </c>
      <c r="D168" t="s">
        <v>434</v>
      </c>
      <c r="E168">
        <v>4000</v>
      </c>
    </row>
    <row r="169" spans="1:6" x14ac:dyDescent="0.25">
      <c r="A169" s="10" t="s">
        <v>285</v>
      </c>
      <c r="B169" s="11">
        <f xml:space="preserve"> 11000</f>
        <v>11000</v>
      </c>
      <c r="C169" s="12"/>
      <c r="D169" t="s">
        <v>433</v>
      </c>
      <c r="E169">
        <v>4001</v>
      </c>
      <c r="F169" t="s">
        <v>467</v>
      </c>
    </row>
    <row r="170" spans="1:6" x14ac:dyDescent="0.25">
      <c r="A170" s="10" t="s">
        <v>135</v>
      </c>
      <c r="B170" s="11">
        <f xml:space="preserve"> 11001</f>
        <v>11001</v>
      </c>
      <c r="C170" s="12"/>
      <c r="D170" t="s">
        <v>431</v>
      </c>
      <c r="E170">
        <v>4002</v>
      </c>
      <c r="F170" t="s">
        <v>467</v>
      </c>
    </row>
    <row r="171" spans="1:6" x14ac:dyDescent="0.25">
      <c r="A171" s="10" t="s">
        <v>136</v>
      </c>
      <c r="B171" s="11">
        <f xml:space="preserve"> 11002</f>
        <v>11002</v>
      </c>
      <c r="C171" s="12"/>
      <c r="D171" t="s">
        <v>430</v>
      </c>
      <c r="E171">
        <v>4003</v>
      </c>
      <c r="F171" t="s">
        <v>468</v>
      </c>
    </row>
    <row r="172" spans="1:6" x14ac:dyDescent="0.25">
      <c r="A172" s="10" t="s">
        <v>137</v>
      </c>
      <c r="B172" s="11">
        <f xml:space="preserve"> 11003</f>
        <v>11003</v>
      </c>
      <c r="C172" s="12"/>
    </row>
    <row r="173" spans="1:6" x14ac:dyDescent="0.25">
      <c r="A173" s="10" t="s">
        <v>138</v>
      </c>
      <c r="B173" s="11">
        <f xml:space="preserve"> 11004</f>
        <v>11004</v>
      </c>
      <c r="C173" s="12"/>
    </row>
    <row r="174" spans="1:6" x14ac:dyDescent="0.25">
      <c r="A174" s="10" t="s">
        <v>139</v>
      </c>
      <c r="B174" s="11">
        <f xml:space="preserve"> 11005</f>
        <v>11005</v>
      </c>
      <c r="C174" s="12"/>
    </row>
    <row r="175" spans="1:6" x14ac:dyDescent="0.25">
      <c r="A175" s="10" t="s">
        <v>140</v>
      </c>
      <c r="B175" s="11">
        <f xml:space="preserve"> 11006</f>
        <v>11006</v>
      </c>
      <c r="C175" s="12"/>
    </row>
    <row r="176" spans="1:6" x14ac:dyDescent="0.25">
      <c r="A176" s="10" t="s">
        <v>141</v>
      </c>
      <c r="B176" s="11">
        <f xml:space="preserve"> 11007</f>
        <v>11007</v>
      </c>
      <c r="C176" s="12"/>
    </row>
    <row r="177" spans="1:3" x14ac:dyDescent="0.25">
      <c r="A177" s="10" t="s">
        <v>142</v>
      </c>
      <c r="B177" s="11">
        <f xml:space="preserve"> 11008</f>
        <v>11008</v>
      </c>
      <c r="C177" s="12"/>
    </row>
    <row r="178" spans="1:3" x14ac:dyDescent="0.25">
      <c r="A178" s="10" t="s">
        <v>143</v>
      </c>
      <c r="B178" s="11">
        <f xml:space="preserve"> 11009</f>
        <v>11009</v>
      </c>
      <c r="C178" s="12"/>
    </row>
    <row r="179" spans="1:3" x14ac:dyDescent="0.25">
      <c r="A179" s="10" t="s">
        <v>144</v>
      </c>
      <c r="B179" s="11">
        <f xml:space="preserve"> 11010</f>
        <v>11010</v>
      </c>
      <c r="C179" s="12"/>
    </row>
    <row r="180" spans="1:3" x14ac:dyDescent="0.25">
      <c r="A180" s="10" t="s">
        <v>145</v>
      </c>
      <c r="B180" s="11">
        <f xml:space="preserve"> 11100</f>
        <v>11100</v>
      </c>
      <c r="C180" s="12" t="s">
        <v>462</v>
      </c>
    </row>
    <row r="181" spans="1:3" x14ac:dyDescent="0.25">
      <c r="A181" s="10" t="s">
        <v>146</v>
      </c>
      <c r="B181" s="11">
        <f xml:space="preserve"> 11200</f>
        <v>11200</v>
      </c>
      <c r="C181" s="12"/>
    </row>
    <row r="182" spans="1:3" x14ac:dyDescent="0.25">
      <c r="A182" s="10" t="s">
        <v>147</v>
      </c>
      <c r="B182" s="11">
        <f xml:space="preserve"> 11201</f>
        <v>11201</v>
      </c>
      <c r="C182" s="12"/>
    </row>
    <row r="183" spans="1:3" x14ac:dyDescent="0.25">
      <c r="A183" s="10" t="s">
        <v>148</v>
      </c>
      <c r="B183" s="11">
        <f xml:space="preserve"> 11202</f>
        <v>11202</v>
      </c>
      <c r="C183" s="12"/>
    </row>
    <row r="184" spans="1:3" x14ac:dyDescent="0.25">
      <c r="A184" s="10" t="s">
        <v>149</v>
      </c>
      <c r="B184" s="11">
        <f xml:space="preserve"> 1300</f>
        <v>1300</v>
      </c>
      <c r="C184" s="12"/>
    </row>
    <row r="185" spans="1:3" x14ac:dyDescent="0.25">
      <c r="A185" s="10" t="s">
        <v>150</v>
      </c>
      <c r="B185" s="11">
        <f xml:space="preserve"> 1400</f>
        <v>1400</v>
      </c>
      <c r="C185" s="12"/>
    </row>
    <row r="186" spans="1:3" x14ac:dyDescent="0.25">
      <c r="A186" s="10" t="s">
        <v>151</v>
      </c>
      <c r="B186" s="11">
        <f xml:space="preserve"> 11500</f>
        <v>11500</v>
      </c>
      <c r="C186" s="12"/>
    </row>
    <row r="187" spans="1:3" x14ac:dyDescent="0.25">
      <c r="A187" s="10" t="s">
        <v>152</v>
      </c>
      <c r="B187" s="11">
        <f xml:space="preserve"> 11501</f>
        <v>11501</v>
      </c>
      <c r="C187" s="12"/>
    </row>
    <row r="188" spans="1:3" x14ac:dyDescent="0.25">
      <c r="A188" s="10" t="s">
        <v>153</v>
      </c>
      <c r="B188" s="11">
        <f xml:space="preserve"> 11502</f>
        <v>11502</v>
      </c>
      <c r="C188" s="12"/>
    </row>
    <row r="189" spans="1:3" x14ac:dyDescent="0.25">
      <c r="A189" s="10" t="s">
        <v>154</v>
      </c>
      <c r="B189" s="11">
        <f xml:space="preserve"> 11503</f>
        <v>11503</v>
      </c>
      <c r="C189" s="12"/>
    </row>
    <row r="190" spans="1:3" x14ac:dyDescent="0.25">
      <c r="A190" s="10" t="s">
        <v>155</v>
      </c>
      <c r="B190" s="11">
        <f xml:space="preserve"> 11504</f>
        <v>11504</v>
      </c>
      <c r="C190" s="12"/>
    </row>
    <row r="191" spans="1:3" x14ac:dyDescent="0.25">
      <c r="A191" s="10" t="s">
        <v>156</v>
      </c>
      <c r="B191" s="11">
        <f xml:space="preserve"> 11505</f>
        <v>11505</v>
      </c>
      <c r="C191" s="12"/>
    </row>
    <row r="192" spans="1:3" x14ac:dyDescent="0.25">
      <c r="A192" s="10" t="s">
        <v>157</v>
      </c>
      <c r="B192" s="11">
        <f xml:space="preserve"> 11506</f>
        <v>11506</v>
      </c>
      <c r="C192" s="12"/>
    </row>
    <row r="193" spans="1:3" x14ac:dyDescent="0.25">
      <c r="A193" s="10" t="s">
        <v>158</v>
      </c>
      <c r="B193" s="11">
        <f xml:space="preserve"> 11507</f>
        <v>11507</v>
      </c>
      <c r="C193" s="12"/>
    </row>
    <row r="194" spans="1:3" x14ac:dyDescent="0.25">
      <c r="A194" s="10" t="s">
        <v>159</v>
      </c>
      <c r="B194" s="11">
        <f xml:space="preserve"> 11508</f>
        <v>11508</v>
      </c>
      <c r="C194" s="12"/>
    </row>
    <row r="195" spans="1:3" x14ac:dyDescent="0.25">
      <c r="A195" s="10" t="s">
        <v>160</v>
      </c>
      <c r="B195" s="11">
        <f xml:space="preserve"> 11509</f>
        <v>11509</v>
      </c>
      <c r="C195" s="12"/>
    </row>
    <row r="196" spans="1:3" x14ac:dyDescent="0.25">
      <c r="A196" s="10" t="s">
        <v>161</v>
      </c>
      <c r="B196" s="11">
        <f xml:space="preserve"> 11510</f>
        <v>11510</v>
      </c>
      <c r="C196" s="12"/>
    </row>
    <row r="197" spans="1:3" x14ac:dyDescent="0.25">
      <c r="A197" s="10" t="s">
        <v>162</v>
      </c>
      <c r="B197" s="11">
        <f xml:space="preserve"> 11511</f>
        <v>11511</v>
      </c>
      <c r="C197" s="12"/>
    </row>
    <row r="198" spans="1:3" x14ac:dyDescent="0.25">
      <c r="A198" s="10" t="s">
        <v>163</v>
      </c>
      <c r="B198" s="11">
        <f xml:space="preserve"> 11512</f>
        <v>11512</v>
      </c>
      <c r="C198" s="12"/>
    </row>
    <row r="199" spans="1:3" x14ac:dyDescent="0.25">
      <c r="A199" s="10" t="s">
        <v>164</v>
      </c>
      <c r="B199" s="11">
        <f xml:space="preserve"> 11513</f>
        <v>11513</v>
      </c>
      <c r="C199" s="12"/>
    </row>
    <row r="200" spans="1:3" x14ac:dyDescent="0.25">
      <c r="A200" s="10" t="s">
        <v>165</v>
      </c>
      <c r="B200" s="11">
        <f xml:space="preserve"> 11514</f>
        <v>11514</v>
      </c>
      <c r="C200" s="12"/>
    </row>
    <row r="201" spans="1:3" x14ac:dyDescent="0.25">
      <c r="A201" s="10" t="s">
        <v>166</v>
      </c>
      <c r="B201" s="11">
        <f xml:space="preserve"> 11515</f>
        <v>11515</v>
      </c>
      <c r="C201" s="12"/>
    </row>
    <row r="202" spans="1:3" x14ac:dyDescent="0.25">
      <c r="A202" s="10" t="s">
        <v>167</v>
      </c>
      <c r="B202" s="11">
        <f xml:space="preserve"> 11600</f>
        <v>11600</v>
      </c>
      <c r="C202" s="12"/>
    </row>
    <row r="203" spans="1:3" x14ac:dyDescent="0.25">
      <c r="A203" s="10" t="s">
        <v>168</v>
      </c>
      <c r="B203" s="11">
        <f xml:space="preserve"> 11601</f>
        <v>11601</v>
      </c>
      <c r="C203" s="12"/>
    </row>
    <row r="204" spans="1:3" x14ac:dyDescent="0.25">
      <c r="A204" s="10" t="s">
        <v>169</v>
      </c>
      <c r="B204" s="11">
        <f xml:space="preserve"> 11602</f>
        <v>11602</v>
      </c>
      <c r="C204" s="12"/>
    </row>
    <row r="205" spans="1:3" x14ac:dyDescent="0.25">
      <c r="A205" s="10" t="s">
        <v>170</v>
      </c>
      <c r="B205" s="11">
        <f xml:space="preserve"> 11603</f>
        <v>11603</v>
      </c>
      <c r="C205" s="12"/>
    </row>
    <row r="206" spans="1:3" x14ac:dyDescent="0.25">
      <c r="A206" s="10" t="s">
        <v>171</v>
      </c>
      <c r="B206" s="11">
        <f xml:space="preserve"> 11604</f>
        <v>11604</v>
      </c>
      <c r="C206" s="12"/>
    </row>
    <row r="207" spans="1:3" x14ac:dyDescent="0.25">
      <c r="A207" s="10" t="s">
        <v>172</v>
      </c>
      <c r="B207" s="11">
        <f xml:space="preserve"> 11605</f>
        <v>11605</v>
      </c>
      <c r="C207" s="12"/>
    </row>
    <row r="208" spans="1:3" x14ac:dyDescent="0.25">
      <c r="A208" s="10" t="s">
        <v>173</v>
      </c>
      <c r="B208" s="11">
        <f xml:space="preserve"> 11606</f>
        <v>11606</v>
      </c>
      <c r="C208" s="12" t="s">
        <v>463</v>
      </c>
    </row>
    <row r="209" spans="1:3" x14ac:dyDescent="0.25">
      <c r="A209" s="10" t="s">
        <v>174</v>
      </c>
      <c r="B209" s="11">
        <f xml:space="preserve"> 11607</f>
        <v>11607</v>
      </c>
      <c r="C209" s="12"/>
    </row>
    <row r="210" spans="1:3" x14ac:dyDescent="0.25">
      <c r="A210" s="10" t="s">
        <v>175</v>
      </c>
      <c r="B210" s="11">
        <f xml:space="preserve"> 11608</f>
        <v>11608</v>
      </c>
      <c r="C210" s="12"/>
    </row>
    <row r="211" spans="1:3" x14ac:dyDescent="0.25">
      <c r="A211" s="10" t="s">
        <v>176</v>
      </c>
      <c r="B211" s="11">
        <f xml:space="preserve"> 11609</f>
        <v>11609</v>
      </c>
      <c r="C211" s="12"/>
    </row>
    <row r="212" spans="1:3" x14ac:dyDescent="0.25">
      <c r="A212" s="10" t="s">
        <v>177</v>
      </c>
      <c r="B212" s="11">
        <f xml:space="preserve"> 11610</f>
        <v>11610</v>
      </c>
      <c r="C212" s="12"/>
    </row>
    <row r="213" spans="1:3" x14ac:dyDescent="0.25">
      <c r="A213" s="10" t="s">
        <v>178</v>
      </c>
      <c r="B213" s="11">
        <f xml:space="preserve"> 1700</f>
        <v>1700</v>
      </c>
      <c r="C213" s="12" t="s">
        <v>464</v>
      </c>
    </row>
    <row r="214" spans="1:3" x14ac:dyDescent="0.25">
      <c r="A214" s="10" t="s">
        <v>179</v>
      </c>
      <c r="B214" s="11">
        <f xml:space="preserve"> 1701</f>
        <v>1701</v>
      </c>
      <c r="C214" s="12"/>
    </row>
    <row r="215" spans="1:3" x14ac:dyDescent="0.25">
      <c r="A215" s="10" t="s">
        <v>180</v>
      </c>
      <c r="B215" s="11">
        <f xml:space="preserve"> 1702</f>
        <v>1702</v>
      </c>
      <c r="C215" s="12"/>
    </row>
    <row r="216" spans="1:3" x14ac:dyDescent="0.25">
      <c r="A216" s="10" t="s">
        <v>181</v>
      </c>
      <c r="B216" s="11">
        <f xml:space="preserve"> 1703</f>
        <v>1703</v>
      </c>
      <c r="C216" s="12"/>
    </row>
    <row r="217" spans="1:3" x14ac:dyDescent="0.25">
      <c r="A217" s="10" t="s">
        <v>182</v>
      </c>
      <c r="B217" s="11">
        <f xml:space="preserve"> 1704</f>
        <v>1704</v>
      </c>
      <c r="C217" s="12"/>
    </row>
    <row r="218" spans="1:3" x14ac:dyDescent="0.25">
      <c r="A218" s="10" t="s">
        <v>183</v>
      </c>
      <c r="B218" s="11">
        <f xml:space="preserve"> 1705</f>
        <v>1705</v>
      </c>
      <c r="C218" s="12"/>
    </row>
    <row r="219" spans="1:3" x14ac:dyDescent="0.25">
      <c r="A219" s="10" t="s">
        <v>184</v>
      </c>
      <c r="B219" s="11">
        <f xml:space="preserve"> 1706</f>
        <v>1706</v>
      </c>
      <c r="C219" s="12"/>
    </row>
    <row r="220" spans="1:3" x14ac:dyDescent="0.25">
      <c r="A220" s="10" t="s">
        <v>185</v>
      </c>
      <c r="B220" s="11">
        <f xml:space="preserve"> 1707</f>
        <v>1707</v>
      </c>
      <c r="C220" s="12"/>
    </row>
    <row r="221" spans="1:3" x14ac:dyDescent="0.25">
      <c r="A221" s="10" t="s">
        <v>186</v>
      </c>
      <c r="B221" s="11">
        <f xml:space="preserve"> 1708</f>
        <v>1708</v>
      </c>
      <c r="C221" s="12"/>
    </row>
    <row r="222" spans="1:3" x14ac:dyDescent="0.25">
      <c r="A222" s="10" t="s">
        <v>187</v>
      </c>
      <c r="B222" s="11">
        <f xml:space="preserve"> 1709</f>
        <v>1709</v>
      </c>
      <c r="C222" s="12"/>
    </row>
    <row r="223" spans="1:3" x14ac:dyDescent="0.25">
      <c r="A223" s="10" t="s">
        <v>188</v>
      </c>
      <c r="B223" s="11">
        <f xml:space="preserve"> 1710</f>
        <v>1710</v>
      </c>
      <c r="C223" s="12"/>
    </row>
    <row r="224" spans="1:3" x14ac:dyDescent="0.25">
      <c r="A224" s="10" t="s">
        <v>189</v>
      </c>
      <c r="B224" s="11">
        <f xml:space="preserve"> 1711</f>
        <v>1711</v>
      </c>
      <c r="C224" s="12"/>
    </row>
    <row r="225" spans="1:3" x14ac:dyDescent="0.25">
      <c r="A225" s="10" t="s">
        <v>190</v>
      </c>
      <c r="B225" s="11">
        <f xml:space="preserve"> 1712</f>
        <v>1712</v>
      </c>
      <c r="C225" s="12"/>
    </row>
    <row r="226" spans="1:3" x14ac:dyDescent="0.25">
      <c r="A226" s="10" t="s">
        <v>191</v>
      </c>
      <c r="B226" s="11">
        <f xml:space="preserve"> 1713</f>
        <v>1713</v>
      </c>
      <c r="C226" s="12"/>
    </row>
    <row r="227" spans="1:3" x14ac:dyDescent="0.25">
      <c r="A227" s="10" t="s">
        <v>192</v>
      </c>
      <c r="B227" s="11">
        <f xml:space="preserve"> 1714</f>
        <v>1714</v>
      </c>
      <c r="C227" s="12"/>
    </row>
    <row r="228" spans="1:3" x14ac:dyDescent="0.25">
      <c r="A228" s="10" t="s">
        <v>193</v>
      </c>
      <c r="B228" s="11">
        <f xml:space="preserve"> 1715</f>
        <v>1715</v>
      </c>
      <c r="C228" s="12"/>
    </row>
    <row r="229" spans="1:3" x14ac:dyDescent="0.25">
      <c r="A229" s="10" t="s">
        <v>194</v>
      </c>
      <c r="B229" s="11">
        <f xml:space="preserve"> 1716</f>
        <v>1716</v>
      </c>
      <c r="C229" s="12"/>
    </row>
    <row r="230" spans="1:3" x14ac:dyDescent="0.25">
      <c r="A230" s="10" t="s">
        <v>195</v>
      </c>
      <c r="B230" s="11">
        <f xml:space="preserve"> 1717</f>
        <v>1717</v>
      </c>
      <c r="C230" s="12"/>
    </row>
    <row r="231" spans="1:3" x14ac:dyDescent="0.25">
      <c r="A231" s="10" t="s">
        <v>196</v>
      </c>
      <c r="B231" s="11">
        <f xml:space="preserve"> 1718</f>
        <v>1718</v>
      </c>
      <c r="C231" s="12"/>
    </row>
    <row r="232" spans="1:3" x14ac:dyDescent="0.25">
      <c r="A232" s="10" t="s">
        <v>197</v>
      </c>
      <c r="B232" s="11">
        <f xml:space="preserve"> 1719</f>
        <v>1719</v>
      </c>
      <c r="C232" s="12"/>
    </row>
    <row r="233" spans="1:3" x14ac:dyDescent="0.25">
      <c r="A233" s="10" t="s">
        <v>198</v>
      </c>
      <c r="B233" s="11">
        <f xml:space="preserve"> 1720</f>
        <v>1720</v>
      </c>
      <c r="C233" s="12"/>
    </row>
    <row r="234" spans="1:3" x14ac:dyDescent="0.25">
      <c r="A234" s="10" t="s">
        <v>199</v>
      </c>
      <c r="B234" s="11">
        <f xml:space="preserve"> 1721</f>
        <v>1721</v>
      </c>
      <c r="C234" s="12"/>
    </row>
    <row r="235" spans="1:3" x14ac:dyDescent="0.25">
      <c r="A235" s="10" t="s">
        <v>200</v>
      </c>
      <c r="B235" s="11">
        <f xml:space="preserve"> 1722</f>
        <v>1722</v>
      </c>
      <c r="C235" s="12"/>
    </row>
    <row r="236" spans="1:3" x14ac:dyDescent="0.25">
      <c r="A236" s="10" t="s">
        <v>201</v>
      </c>
      <c r="B236" s="11">
        <f xml:space="preserve"> 1723</f>
        <v>1723</v>
      </c>
      <c r="C236" s="12"/>
    </row>
    <row r="237" spans="1:3" x14ac:dyDescent="0.25">
      <c r="A237" s="10" t="s">
        <v>278</v>
      </c>
      <c r="B237" s="11">
        <f xml:space="preserve"> 1724</f>
        <v>1724</v>
      </c>
      <c r="C237" s="12"/>
    </row>
    <row r="238" spans="1:3" x14ac:dyDescent="0.25">
      <c r="A238" s="10" t="s">
        <v>279</v>
      </c>
      <c r="B238" s="11">
        <f xml:space="preserve"> 1725</f>
        <v>1725</v>
      </c>
      <c r="C238" s="12"/>
    </row>
    <row r="239" spans="1:3" x14ac:dyDescent="0.25">
      <c r="A239" s="10" t="s">
        <v>280</v>
      </c>
      <c r="B239" s="11">
        <f xml:space="preserve"> 1726</f>
        <v>1726</v>
      </c>
      <c r="C239" s="12"/>
    </row>
    <row r="240" spans="1:3" x14ac:dyDescent="0.25">
      <c r="A240" s="10" t="s">
        <v>202</v>
      </c>
      <c r="B240" s="11">
        <f xml:space="preserve"> 1800</f>
        <v>1800</v>
      </c>
      <c r="C240" s="12"/>
    </row>
    <row r="241" spans="1:3" x14ac:dyDescent="0.25">
      <c r="A241" s="10" t="s">
        <v>203</v>
      </c>
      <c r="B241" s="11">
        <f xml:space="preserve"> 1900</f>
        <v>1900</v>
      </c>
      <c r="C241" s="12"/>
    </row>
    <row r="242" spans="1:3" x14ac:dyDescent="0.25">
      <c r="A242" s="10" t="s">
        <v>286</v>
      </c>
      <c r="B242" s="11">
        <f>1901</f>
        <v>1901</v>
      </c>
      <c r="C242" s="12"/>
    </row>
    <row r="243" spans="1:3" x14ac:dyDescent="0.25">
      <c r="A243" s="10" t="s">
        <v>204</v>
      </c>
      <c r="B243" s="11">
        <f xml:space="preserve"> 2000</f>
        <v>2000</v>
      </c>
      <c r="C243" s="12"/>
    </row>
    <row r="244" spans="1:3" x14ac:dyDescent="0.25">
      <c r="A244" s="10" t="s">
        <v>205</v>
      </c>
      <c r="B244" s="11">
        <f xml:space="preserve"> 2001</f>
        <v>2001</v>
      </c>
      <c r="C244" s="12"/>
    </row>
    <row r="245" spans="1:3" x14ac:dyDescent="0.25">
      <c r="A245" s="10" t="s">
        <v>206</v>
      </c>
      <c r="B245" s="11">
        <f xml:space="preserve"> 3099</f>
        <v>3099</v>
      </c>
      <c r="C245" s="12"/>
    </row>
    <row r="246" spans="1:3" x14ac:dyDescent="0.25">
      <c r="A246" s="10" t="s">
        <v>207</v>
      </c>
      <c r="B246" s="11">
        <f xml:space="preserve"> 3100</f>
        <v>3100</v>
      </c>
      <c r="C246" s="12"/>
    </row>
    <row r="247" spans="1:3" x14ac:dyDescent="0.25">
      <c r="A247" s="10" t="s">
        <v>208</v>
      </c>
      <c r="B247" s="11">
        <f xml:space="preserve"> 3101</f>
        <v>3101</v>
      </c>
      <c r="C247" s="12"/>
    </row>
    <row r="248" spans="1:3" x14ac:dyDescent="0.25">
      <c r="A248" s="10" t="s">
        <v>209</v>
      </c>
      <c r="B248" s="11">
        <f xml:space="preserve"> 3102</f>
        <v>3102</v>
      </c>
      <c r="C248" s="12"/>
    </row>
    <row r="249" spans="1:3" x14ac:dyDescent="0.25">
      <c r="A249" s="10" t="s">
        <v>210</v>
      </c>
      <c r="B249" s="11">
        <f xml:space="preserve"> 3110</f>
        <v>3110</v>
      </c>
      <c r="C249" s="12"/>
    </row>
    <row r="250" spans="1:3" x14ac:dyDescent="0.25">
      <c r="A250" s="10" t="s">
        <v>211</v>
      </c>
      <c r="B250" s="11">
        <f xml:space="preserve"> 3120</f>
        <v>3120</v>
      </c>
      <c r="C250" s="12"/>
    </row>
    <row r="251" spans="1:3" x14ac:dyDescent="0.25">
      <c r="A251" s="10" t="s">
        <v>212</v>
      </c>
      <c r="B251" s="11">
        <f xml:space="preserve"> 3121</f>
        <v>3121</v>
      </c>
      <c r="C251" s="12"/>
    </row>
    <row r="252" spans="1:3" x14ac:dyDescent="0.25">
      <c r="A252" s="10" t="s">
        <v>213</v>
      </c>
      <c r="B252" s="11">
        <f xml:space="preserve"> 3122</f>
        <v>3122</v>
      </c>
      <c r="C252" s="12"/>
    </row>
    <row r="253" spans="1:3" x14ac:dyDescent="0.25">
      <c r="A253" s="10" t="s">
        <v>214</v>
      </c>
      <c r="B253" s="11">
        <f xml:space="preserve"> 3150</f>
        <v>3150</v>
      </c>
      <c r="C253" s="12"/>
    </row>
    <row r="254" spans="1:3" x14ac:dyDescent="0.25">
      <c r="A254" s="10" t="s">
        <v>215</v>
      </c>
      <c r="B254" s="11">
        <f xml:space="preserve"> 3151</f>
        <v>3151</v>
      </c>
      <c r="C254" s="12"/>
    </row>
    <row r="255" spans="1:3" x14ac:dyDescent="0.25">
      <c r="A255" s="10" t="s">
        <v>216</v>
      </c>
      <c r="B255" s="11">
        <f xml:space="preserve"> 3152</f>
        <v>3152</v>
      </c>
      <c r="C255" s="12"/>
    </row>
    <row r="256" spans="1:3" x14ac:dyDescent="0.25">
      <c r="A256" s="10" t="s">
        <v>217</v>
      </c>
      <c r="B256" s="11">
        <f xml:space="preserve"> 3153</f>
        <v>3153</v>
      </c>
      <c r="C256" s="12"/>
    </row>
    <row r="257" spans="1:3" x14ac:dyDescent="0.25">
      <c r="A257" s="10" t="s">
        <v>218</v>
      </c>
      <c r="B257" s="11">
        <f xml:space="preserve"> 3154</f>
        <v>3154</v>
      </c>
      <c r="C257" s="12"/>
    </row>
    <row r="258" spans="1:3" x14ac:dyDescent="0.25">
      <c r="A258" s="10" t="s">
        <v>219</v>
      </c>
      <c r="B258" s="11">
        <f xml:space="preserve"> 3160</f>
        <v>3160</v>
      </c>
      <c r="C258" s="12"/>
    </row>
    <row r="259" spans="1:3" x14ac:dyDescent="0.25">
      <c r="A259" s="10" t="s">
        <v>220</v>
      </c>
      <c r="B259" s="11">
        <f xml:space="preserve"> 3161</f>
        <v>3161</v>
      </c>
      <c r="C259" s="12"/>
    </row>
    <row r="260" spans="1:3" x14ac:dyDescent="0.25">
      <c r="A260" s="10" t="s">
        <v>221</v>
      </c>
      <c r="B260" s="11">
        <f xml:space="preserve"> 3162</f>
        <v>3162</v>
      </c>
      <c r="C260" s="12"/>
    </row>
    <row r="261" spans="1:3" x14ac:dyDescent="0.25">
      <c r="A261" s="10" t="s">
        <v>222</v>
      </c>
      <c r="B261" s="11">
        <f xml:space="preserve"> 3163</f>
        <v>3163</v>
      </c>
      <c r="C261" s="12"/>
    </row>
    <row r="262" spans="1:3" x14ac:dyDescent="0.25">
      <c r="A262" s="10" t="s">
        <v>223</v>
      </c>
      <c r="B262" s="11">
        <f xml:space="preserve"> 3200</f>
        <v>3200</v>
      </c>
      <c r="C262" s="12"/>
    </row>
    <row r="263" spans="1:3" x14ac:dyDescent="0.25">
      <c r="A263" s="10" t="s">
        <v>224</v>
      </c>
      <c r="B263" s="11">
        <f xml:space="preserve"> 3201</f>
        <v>3201</v>
      </c>
      <c r="C263" s="12"/>
    </row>
    <row r="264" spans="1:3" x14ac:dyDescent="0.25">
      <c r="A264" s="10" t="s">
        <v>225</v>
      </c>
      <c r="B264" s="11">
        <f xml:space="preserve"> 3202</f>
        <v>3202</v>
      </c>
      <c r="C264" s="12"/>
    </row>
    <row r="265" spans="1:3" x14ac:dyDescent="0.25">
      <c r="A265" s="10" t="s">
        <v>226</v>
      </c>
      <c r="B265" s="11">
        <f xml:space="preserve"> 3210</f>
        <v>3210</v>
      </c>
      <c r="C265" s="12"/>
    </row>
    <row r="266" spans="1:3" x14ac:dyDescent="0.25">
      <c r="A266" s="10" t="s">
        <v>227</v>
      </c>
      <c r="B266" s="11">
        <f xml:space="preserve"> 3211</f>
        <v>3211</v>
      </c>
      <c r="C266" s="12"/>
    </row>
    <row r="267" spans="1:3" x14ac:dyDescent="0.25">
      <c r="A267" s="10" t="s">
        <v>228</v>
      </c>
      <c r="B267" s="11">
        <f xml:space="preserve"> 3220</f>
        <v>3220</v>
      </c>
      <c r="C267" s="12"/>
    </row>
    <row r="268" spans="1:3" x14ac:dyDescent="0.25">
      <c r="A268" s="10" t="s">
        <v>229</v>
      </c>
      <c r="B268" s="11">
        <f xml:space="preserve"> 3221</f>
        <v>3221</v>
      </c>
      <c r="C268" s="12"/>
    </row>
    <row r="269" spans="1:3" x14ac:dyDescent="0.25">
      <c r="A269" s="10" t="s">
        <v>230</v>
      </c>
      <c r="B269" s="11">
        <f xml:space="preserve"> 3222</f>
        <v>3222</v>
      </c>
      <c r="C269" s="12"/>
    </row>
    <row r="270" spans="1:3" x14ac:dyDescent="0.25">
      <c r="A270" s="10" t="s">
        <v>231</v>
      </c>
      <c r="B270" s="11">
        <f xml:space="preserve"> 3223</f>
        <v>3223</v>
      </c>
      <c r="C270" s="12"/>
    </row>
    <row r="271" spans="1:3" x14ac:dyDescent="0.25">
      <c r="A271" s="10" t="s">
        <v>232</v>
      </c>
      <c r="B271" s="11">
        <f xml:space="preserve"> 3224</f>
        <v>3224</v>
      </c>
      <c r="C271" s="12"/>
    </row>
    <row r="272" spans="1:3" x14ac:dyDescent="0.25">
      <c r="A272" s="10" t="s">
        <v>233</v>
      </c>
      <c r="B272" s="11">
        <f xml:space="preserve"> 3225</f>
        <v>3225</v>
      </c>
      <c r="C272" s="12"/>
    </row>
    <row r="273" spans="1:3" x14ac:dyDescent="0.25">
      <c r="A273" s="10" t="s">
        <v>234</v>
      </c>
      <c r="B273" s="11">
        <f xml:space="preserve"> 3230</f>
        <v>3230</v>
      </c>
      <c r="C273" s="12"/>
    </row>
    <row r="274" spans="1:3" x14ac:dyDescent="0.25">
      <c r="A274" s="10" t="s">
        <v>235</v>
      </c>
      <c r="B274" s="11">
        <f xml:space="preserve"> 3231</f>
        <v>3231</v>
      </c>
      <c r="C274" s="12"/>
    </row>
    <row r="275" spans="1:3" x14ac:dyDescent="0.25">
      <c r="A275" s="10" t="s">
        <v>236</v>
      </c>
      <c r="B275" s="11">
        <f xml:space="preserve"> 3232</f>
        <v>3232</v>
      </c>
      <c r="C275" s="12"/>
    </row>
    <row r="276" spans="1:3" x14ac:dyDescent="0.25">
      <c r="A276" s="10" t="s">
        <v>237</v>
      </c>
      <c r="B276" s="11">
        <f xml:space="preserve"> 3234</f>
        <v>3234</v>
      </c>
      <c r="C276" s="12"/>
    </row>
    <row r="277" spans="1:3" x14ac:dyDescent="0.25">
      <c r="A277" s="10" t="s">
        <v>238</v>
      </c>
      <c r="B277" s="11">
        <f xml:space="preserve"> 3235</f>
        <v>3235</v>
      </c>
      <c r="C277" s="12"/>
    </row>
    <row r="278" spans="1:3" x14ac:dyDescent="0.25">
      <c r="A278" s="10" t="s">
        <v>239</v>
      </c>
      <c r="B278" s="11">
        <f xml:space="preserve"> 3236</f>
        <v>3236</v>
      </c>
      <c r="C278" s="12"/>
    </row>
    <row r="279" spans="1:3" x14ac:dyDescent="0.25">
      <c r="A279" s="10" t="s">
        <v>240</v>
      </c>
      <c r="B279" s="11">
        <f xml:space="preserve"> 3237</f>
        <v>3237</v>
      </c>
      <c r="C279" s="12"/>
    </row>
    <row r="280" spans="1:3" x14ac:dyDescent="0.25">
      <c r="A280" s="10" t="s">
        <v>241</v>
      </c>
      <c r="B280" s="11">
        <f xml:space="preserve"> 3238</f>
        <v>3238</v>
      </c>
      <c r="C280" s="12"/>
    </row>
    <row r="281" spans="1:3" x14ac:dyDescent="0.25">
      <c r="A281" s="10" t="s">
        <v>242</v>
      </c>
      <c r="B281" s="11">
        <f xml:space="preserve"> 3240</f>
        <v>3240</v>
      </c>
      <c r="C281" s="12"/>
    </row>
    <row r="282" spans="1:3" x14ac:dyDescent="0.25">
      <c r="A282" s="10" t="s">
        <v>243</v>
      </c>
      <c r="B282" s="11">
        <f xml:space="preserve"> 3241</f>
        <v>3241</v>
      </c>
      <c r="C282" s="12"/>
    </row>
    <row r="283" spans="1:3" x14ac:dyDescent="0.25">
      <c r="A283" s="10" t="s">
        <v>244</v>
      </c>
      <c r="B283" s="11">
        <f xml:space="preserve"> 3242</f>
        <v>3242</v>
      </c>
      <c r="C283" s="12"/>
    </row>
    <row r="284" spans="1:3" x14ac:dyDescent="0.25">
      <c r="A284" s="10" t="s">
        <v>245</v>
      </c>
      <c r="B284" s="11">
        <f xml:space="preserve"> 3250</f>
        <v>3250</v>
      </c>
      <c r="C284" s="12"/>
    </row>
    <row r="285" spans="1:3" x14ac:dyDescent="0.25">
      <c r="A285" s="10" t="s">
        <v>246</v>
      </c>
      <c r="B285" s="11">
        <f xml:space="preserve"> 3251</f>
        <v>3251</v>
      </c>
      <c r="C285" s="12"/>
    </row>
    <row r="286" spans="1:3" x14ac:dyDescent="0.25">
      <c r="A286" s="10" t="s">
        <v>247</v>
      </c>
      <c r="B286" s="11">
        <f xml:space="preserve"> 3252</f>
        <v>3252</v>
      </c>
      <c r="C286" s="12"/>
    </row>
    <row r="287" spans="1:3" x14ac:dyDescent="0.25">
      <c r="A287" s="10" t="s">
        <v>248</v>
      </c>
      <c r="B287" s="11">
        <f xml:space="preserve"> 3253</f>
        <v>3253</v>
      </c>
      <c r="C287" s="12"/>
    </row>
    <row r="288" spans="1:3" x14ac:dyDescent="0.25">
      <c r="A288" s="10" t="s">
        <v>249</v>
      </c>
      <c r="B288" s="11">
        <f xml:space="preserve"> 3254</f>
        <v>3254</v>
      </c>
      <c r="C288" s="12"/>
    </row>
    <row r="289" spans="1:3" x14ac:dyDescent="0.25">
      <c r="A289" s="10" t="s">
        <v>250</v>
      </c>
      <c r="B289" s="11">
        <f xml:space="preserve"> 3260</f>
        <v>3260</v>
      </c>
      <c r="C289" s="12"/>
    </row>
    <row r="290" spans="1:3" x14ac:dyDescent="0.25">
      <c r="A290" s="10" t="s">
        <v>251</v>
      </c>
      <c r="B290" s="11">
        <f xml:space="preserve"> 3261</f>
        <v>3261</v>
      </c>
      <c r="C290" s="12"/>
    </row>
    <row r="291" spans="1:3" ht="15.75" thickBot="1" x14ac:dyDescent="0.3">
      <c r="A291" s="13" t="s">
        <v>252</v>
      </c>
      <c r="B291" s="14">
        <f xml:space="preserve"> 3300</f>
        <v>3300</v>
      </c>
      <c r="C291" s="15"/>
    </row>
    <row r="293" spans="1:3" x14ac:dyDescent="0.25">
      <c r="A293"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 grešaka FU</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Nermin</dc:creator>
  <cp:lastModifiedBy>Nermin</cp:lastModifiedBy>
  <cp:lastPrinted>2015-10-10T08:55:11Z</cp:lastPrinted>
  <dcterms:created xsi:type="dcterms:W3CDTF">2015-10-10T08:54:52Z</dcterms:created>
  <dcterms:modified xsi:type="dcterms:W3CDTF">2018-12-28T09:41:37Z</dcterms:modified>
</cp:coreProperties>
</file>