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OneDrive\Рабочий стол\Study\labs repository\labs\"/>
    </mc:Choice>
  </mc:AlternateContent>
  <xr:revisionPtr revIDLastSave="0" documentId="13_ncr:1_{A55F7F2F-A39D-42E6-B36E-C42BD2843DEC}" xr6:coauthVersionLast="47" xr6:coauthVersionMax="47" xr10:uidLastSave="{00000000-0000-0000-0000-000000000000}"/>
  <bookViews>
    <workbookView xWindow="-120" yWindow="-120" windowWidth="29040" windowHeight="15720" xr2:uid="{4354275A-1334-4290-A5B3-AFB3A8B5B3FE}"/>
  </bookViews>
  <sheets>
    <sheet name="1-5 коррел отн" sheetId="1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6" l="1"/>
  <c r="C2" i="16" s="1"/>
  <c r="E34" i="16"/>
  <c r="O3" i="16"/>
  <c r="S5" i="16" s="1"/>
  <c r="N4" i="16"/>
  <c r="N5" i="16"/>
  <c r="N6" i="16"/>
  <c r="N7" i="16"/>
  <c r="N8" i="16"/>
  <c r="N9" i="16"/>
  <c r="N3" i="16"/>
  <c r="L3" i="16"/>
  <c r="L9" i="16"/>
  <c r="K9" i="16"/>
  <c r="L8" i="16"/>
  <c r="M8" i="16" s="1"/>
  <c r="K8" i="16"/>
  <c r="L7" i="16"/>
  <c r="K7" i="16"/>
  <c r="L6" i="16"/>
  <c r="K6" i="16"/>
  <c r="E6" i="16"/>
  <c r="L5" i="16"/>
  <c r="K5" i="16"/>
  <c r="L4" i="16"/>
  <c r="K4" i="16"/>
  <c r="E4" i="16"/>
  <c r="K3" i="16"/>
  <c r="E3" i="16"/>
  <c r="C52" i="16" l="1"/>
  <c r="Q3" i="16"/>
  <c r="C6" i="16"/>
  <c r="C54" i="16"/>
  <c r="M3" i="16"/>
  <c r="C32" i="16"/>
  <c r="M5" i="16"/>
  <c r="I42" i="16" s="1"/>
  <c r="C16" i="16"/>
  <c r="C7" i="16"/>
  <c r="C17" i="16"/>
  <c r="C36" i="16"/>
  <c r="C60" i="16"/>
  <c r="C8" i="16"/>
  <c r="C20" i="16"/>
  <c r="C38" i="16"/>
  <c r="C9" i="16"/>
  <c r="C22" i="16"/>
  <c r="C40" i="16"/>
  <c r="C10" i="16"/>
  <c r="C24" i="16"/>
  <c r="C44" i="16"/>
  <c r="C12" i="16"/>
  <c r="C25" i="16"/>
  <c r="C46" i="16"/>
  <c r="C14" i="16"/>
  <c r="C28" i="16"/>
  <c r="C48" i="16"/>
  <c r="C4" i="16"/>
  <c r="C15" i="16"/>
  <c r="C30" i="16"/>
  <c r="O36" i="16"/>
  <c r="O34" i="16"/>
  <c r="M9" i="16"/>
  <c r="Q34" i="16" s="1"/>
  <c r="O9" i="16" s="1"/>
  <c r="P9" i="16" s="1"/>
  <c r="C23" i="16"/>
  <c r="C31" i="16"/>
  <c r="C39" i="16"/>
  <c r="C47" i="16"/>
  <c r="C55" i="16"/>
  <c r="C56" i="16"/>
  <c r="C33" i="16"/>
  <c r="C41" i="16"/>
  <c r="C49" i="16"/>
  <c r="C57" i="16"/>
  <c r="M7" i="16"/>
  <c r="Q7" i="16" s="1"/>
  <c r="C18" i="16"/>
  <c r="C26" i="16"/>
  <c r="C34" i="16"/>
  <c r="C42" i="16"/>
  <c r="C50" i="16"/>
  <c r="C58" i="16"/>
  <c r="M4" i="16"/>
  <c r="G42" i="16" s="1"/>
  <c r="C3" i="16"/>
  <c r="C11" i="16"/>
  <c r="C19" i="16"/>
  <c r="C27" i="16"/>
  <c r="C35" i="16"/>
  <c r="C43" i="16"/>
  <c r="C51" i="16"/>
  <c r="C59" i="16"/>
  <c r="C5" i="16"/>
  <c r="C13" i="16"/>
  <c r="C21" i="16"/>
  <c r="C29" i="16"/>
  <c r="C37" i="16"/>
  <c r="C45" i="16"/>
  <c r="C53" i="16"/>
  <c r="C61" i="16"/>
  <c r="M38" i="16"/>
  <c r="M35" i="16"/>
  <c r="M6" i="16"/>
  <c r="K39" i="16" s="1"/>
  <c r="E37" i="16"/>
  <c r="E36" i="16"/>
  <c r="E5" i="16"/>
  <c r="E7" i="16" s="1"/>
  <c r="K40" i="16"/>
  <c r="K38" i="16"/>
  <c r="K35" i="16"/>
  <c r="K50" i="16"/>
  <c r="K41" i="16"/>
  <c r="I34" i="16"/>
  <c r="I43" i="16"/>
  <c r="I52" i="16"/>
  <c r="I46" i="16"/>
  <c r="I44" i="16"/>
  <c r="I40" i="16"/>
  <c r="I35" i="16"/>
  <c r="Q5" i="16"/>
  <c r="I45" i="16"/>
  <c r="I51" i="16"/>
  <c r="I48" i="16"/>
  <c r="I50" i="16"/>
  <c r="I37" i="16"/>
  <c r="I41" i="16"/>
  <c r="I49" i="16"/>
  <c r="I39" i="16"/>
  <c r="Q9" i="16"/>
  <c r="O35" i="16"/>
  <c r="O8" i="16" s="1"/>
  <c r="P8" i="16" s="1"/>
  <c r="I3" i="16"/>
  <c r="E35" i="16"/>
  <c r="Q8" i="16"/>
  <c r="S4" i="16" l="1"/>
  <c r="M40" i="16"/>
  <c r="M45" i="16"/>
  <c r="M34" i="16"/>
  <c r="M36" i="16"/>
  <c r="M43" i="16"/>
  <c r="G37" i="16"/>
  <c r="M41" i="16"/>
  <c r="G36" i="16"/>
  <c r="I47" i="16"/>
  <c r="I38" i="16"/>
  <c r="I53" i="16"/>
  <c r="M42" i="16"/>
  <c r="M39" i="16"/>
  <c r="G48" i="16"/>
  <c r="M44" i="16"/>
  <c r="M37" i="16"/>
  <c r="O7" i="16" s="1"/>
  <c r="P7" i="16" s="1"/>
  <c r="I36" i="16"/>
  <c r="K43" i="16"/>
  <c r="M46" i="16"/>
  <c r="G39" i="16"/>
  <c r="G50" i="16"/>
  <c r="J3" i="16"/>
  <c r="I4" i="16" s="1"/>
  <c r="J4" i="16" s="1"/>
  <c r="I5" i="16" s="1"/>
  <c r="J5" i="16" s="1"/>
  <c r="I6" i="16" s="1"/>
  <c r="J6" i="16" s="1"/>
  <c r="I7" i="16" s="1"/>
  <c r="J7" i="16" s="1"/>
  <c r="I8" i="16" s="1"/>
  <c r="J8" i="16" s="1"/>
  <c r="I9" i="16" s="1"/>
  <c r="J9" i="16" s="1"/>
  <c r="G44" i="16"/>
  <c r="P3" i="16"/>
  <c r="G34" i="16"/>
  <c r="G49" i="16"/>
  <c r="K34" i="16"/>
  <c r="Q4" i="16"/>
  <c r="G46" i="16"/>
  <c r="G41" i="16"/>
  <c r="G35" i="16"/>
  <c r="G43" i="16"/>
  <c r="G38" i="16"/>
  <c r="G45" i="16"/>
  <c r="G40" i="16"/>
  <c r="G47" i="16"/>
  <c r="K36" i="16"/>
  <c r="K47" i="16"/>
  <c r="K42" i="16"/>
  <c r="K44" i="16"/>
  <c r="Q6" i="16"/>
  <c r="K45" i="16"/>
  <c r="K46" i="16"/>
  <c r="K49" i="16"/>
  <c r="K48" i="16"/>
  <c r="K37" i="16"/>
  <c r="O5" i="16"/>
  <c r="P5" i="16" s="1"/>
  <c r="S6" i="16" l="1"/>
  <c r="S8" i="16" s="1"/>
  <c r="O4" i="16"/>
  <c r="P4" i="16" s="1"/>
  <c r="O6" i="16"/>
  <c r="P6" i="16" s="1"/>
</calcChain>
</file>

<file path=xl/sharedStrings.xml><?xml version="1.0" encoding="utf-8"?>
<sst xmlns="http://schemas.openxmlformats.org/spreadsheetml/2006/main" count="39" uniqueCount="32">
  <si>
    <t>объем выборки</t>
  </si>
  <si>
    <t>мин. Знач</t>
  </si>
  <si>
    <t>макс. знач</t>
  </si>
  <si>
    <t>размах</t>
  </si>
  <si>
    <t>кол-во интервалов</t>
  </si>
  <si>
    <t>длина интервала</t>
  </si>
  <si>
    <t>1 группа</t>
  </si>
  <si>
    <t>2 группа</t>
  </si>
  <si>
    <t>3 группа</t>
  </si>
  <si>
    <t>4 группа</t>
  </si>
  <si>
    <t>5 группа</t>
  </si>
  <si>
    <t>6 группа</t>
  </si>
  <si>
    <t>7 группа</t>
  </si>
  <si>
    <t>№ Интервала</t>
  </si>
  <si>
    <t>Начало</t>
  </si>
  <si>
    <t>Конец</t>
  </si>
  <si>
    <t>Объем</t>
  </si>
  <si>
    <t>Сумма У по группе</t>
  </si>
  <si>
    <t>Среднее У</t>
  </si>
  <si>
    <t>Сумма ср. кв.</t>
  </si>
  <si>
    <t>Групповая дисп.</t>
  </si>
  <si>
    <t>Общее среднее y</t>
  </si>
  <si>
    <t>Общая дисперсия y</t>
  </si>
  <si>
    <t>Внутригрупп дисп</t>
  </si>
  <si>
    <t>Межгрупп дисп</t>
  </si>
  <si>
    <t>Корел отн</t>
  </si>
  <si>
    <t>Групповое отклонение</t>
  </si>
  <si>
    <t>x</t>
  </si>
  <si>
    <t>y</t>
  </si>
  <si>
    <t>ср кв</t>
  </si>
  <si>
    <t>m*yср</t>
  </si>
  <si>
    <t>Сумма ср.кв.откл*m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</si>
</sst>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5" borderId="1" applyNumberFormat="0" applyAlignment="0" applyProtection="0"/>
  </cellStyleXfs>
  <cellXfs count="16">
    <xf numFmtId="0" fontId="0" fillId="0" borderId="0" xfId="0"/>
    <xf numFmtId="164" fontId="1" fillId="0" borderId="0" xfId="1" applyNumberFormat="1"/>
    <xf numFmtId="0" fontId="0" fillId="2" borderId="0" xfId="0" applyFill="1"/>
    <xf numFmtId="0" fontId="3" fillId="3" borderId="2" xfId="2" applyFont="1" applyFill="1" applyBorder="1"/>
    <xf numFmtId="0" fontId="0" fillId="0" borderId="2" xfId="0" applyBorder="1"/>
    <xf numFmtId="164" fontId="0" fillId="0" borderId="2" xfId="0" applyNumberFormat="1" applyBorder="1"/>
    <xf numFmtId="0" fontId="3" fillId="3" borderId="0" xfId="2" applyFont="1" applyFill="1" applyBorder="1"/>
    <xf numFmtId="0" fontId="0" fillId="0" borderId="4" xfId="0" applyBorder="1"/>
    <xf numFmtId="0" fontId="3" fillId="6" borderId="3" xfId="2" applyFont="1" applyFill="1" applyBorder="1"/>
    <xf numFmtId="0" fontId="0" fillId="6" borderId="0" xfId="0" applyFill="1"/>
    <xf numFmtId="0" fontId="3" fillId="2" borderId="2" xfId="2" applyFont="1" applyFill="1" applyBorder="1"/>
    <xf numFmtId="0" fontId="3" fillId="2" borderId="3" xfId="2" applyFont="1" applyFill="1" applyBorder="1"/>
    <xf numFmtId="0" fontId="3" fillId="0" borderId="3" xfId="2" applyFont="1" applyFill="1" applyBorder="1"/>
    <xf numFmtId="0" fontId="3" fillId="4" borderId="0" xfId="2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</cellXfs>
  <cellStyles count="3">
    <cellStyle name="Вывод" xfId="2" builtinId="21"/>
    <cellStyle name="Обычный" xfId="0" builtinId="0"/>
    <cellStyle name="Обычный 2" xfId="1" xr:uid="{98C72A2E-A91A-4282-AFC2-416A6687C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7</xdr:col>
      <xdr:colOff>26992</xdr:colOff>
      <xdr:row>8</xdr:row>
      <xdr:rowOff>176268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F63176-DC91-4563-9F43-EB0E4184B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722" y="1284111"/>
          <a:ext cx="1459270" cy="359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7F23-445F-4144-8B47-9466163FA3F5}">
  <dimension ref="A1:S76"/>
  <sheetViews>
    <sheetView tabSelected="1" zoomScale="70" workbookViewId="0">
      <selection activeCell="Z46" sqref="Z46"/>
    </sheetView>
  </sheetViews>
  <sheetFormatPr defaultRowHeight="15" x14ac:dyDescent="0.25"/>
  <cols>
    <col min="1" max="1" width="8.85546875" customWidth="1"/>
    <col min="4" max="4" width="17.42578125" bestFit="1" customWidth="1"/>
    <col min="7" max="7" width="11.85546875" bestFit="1" customWidth="1"/>
    <col min="8" max="8" width="12.5703125" bestFit="1" customWidth="1"/>
    <col min="12" max="12" width="17" bestFit="1" customWidth="1"/>
    <col min="13" max="13" width="11.85546875" bestFit="1" customWidth="1"/>
    <col min="14" max="14" width="11.85546875" customWidth="1"/>
    <col min="15" max="15" width="12.42578125" bestFit="1" customWidth="1"/>
    <col min="16" max="16" width="14.7109375" bestFit="1" customWidth="1"/>
    <col min="17" max="17" width="18.85546875" bestFit="1" customWidth="1"/>
    <col min="18" max="18" width="17.5703125" bestFit="1" customWidth="1"/>
  </cols>
  <sheetData>
    <row r="1" spans="1:19" x14ac:dyDescent="0.25">
      <c r="A1" s="2" t="s">
        <v>27</v>
      </c>
      <c r="B1" s="2" t="s">
        <v>28</v>
      </c>
      <c r="C1" s="2" t="s">
        <v>29</v>
      </c>
    </row>
    <row r="2" spans="1:19" x14ac:dyDescent="0.25">
      <c r="A2" s="15">
        <v>4.5190000000000001</v>
      </c>
      <c r="B2" s="15">
        <v>7.6980000000000004</v>
      </c>
      <c r="C2">
        <f>POWER(B2-$S$3,2)</f>
        <v>23.639950723674513</v>
      </c>
      <c r="D2" s="3" t="s">
        <v>0</v>
      </c>
      <c r="E2" s="4">
        <v>75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30</v>
      </c>
      <c r="O2" s="10" t="s">
        <v>19</v>
      </c>
      <c r="P2" s="10" t="s">
        <v>20</v>
      </c>
      <c r="Q2" s="10" t="s">
        <v>31</v>
      </c>
    </row>
    <row r="3" spans="1:19" x14ac:dyDescent="0.25">
      <c r="A3" s="15">
        <v>1.88</v>
      </c>
      <c r="B3" s="15">
        <v>5.6029999999999998</v>
      </c>
      <c r="C3">
        <f t="shared" ref="C3:C66" si="0">POWER(B3-$S$3,2)</f>
        <v>7.6568050268660297</v>
      </c>
      <c r="D3" s="3" t="s">
        <v>1</v>
      </c>
      <c r="E3" s="4">
        <f>A2</f>
        <v>4.5190000000000001</v>
      </c>
      <c r="H3" s="4">
        <v>1</v>
      </c>
      <c r="I3" s="4">
        <f>E3</f>
        <v>4.5190000000000001</v>
      </c>
      <c r="J3" s="4">
        <f>I3+$E$7</f>
        <v>3.8734285714285717</v>
      </c>
      <c r="K3" s="4">
        <f>COUNT(D11:D14)</f>
        <v>4</v>
      </c>
      <c r="L3" s="5">
        <f>SUM(E11:E14)</f>
        <v>-8.1917742236193547</v>
      </c>
      <c r="M3" s="4">
        <f>L3/K3</f>
        <v>-2.0479435559048387</v>
      </c>
      <c r="N3" s="4">
        <f>K3*M3</f>
        <v>-8.1917742236193547</v>
      </c>
      <c r="O3" s="4">
        <f>SUM(E34:E37)</f>
        <v>2.2442607403693273</v>
      </c>
      <c r="P3" s="4">
        <f>O3/K3</f>
        <v>0.56106518509233183</v>
      </c>
      <c r="Q3" s="4">
        <f t="shared" ref="Q3:Q9" si="1">POWER(M3-$S$3,2)*K3</f>
        <v>95.407975434890901</v>
      </c>
      <c r="R3" s="11" t="s">
        <v>21</v>
      </c>
      <c r="S3">
        <f>SUM(N3:N9)/E2</f>
        <v>2.8359067549383106</v>
      </c>
    </row>
    <row r="4" spans="1:19" x14ac:dyDescent="0.25">
      <c r="A4" s="15">
        <v>3.5430000000000001</v>
      </c>
      <c r="B4" s="15">
        <v>5.8280000000000003</v>
      </c>
      <c r="C4">
        <f t="shared" si="0"/>
        <v>8.9526219871437931</v>
      </c>
      <c r="D4" s="3" t="s">
        <v>2</v>
      </c>
      <c r="E4" s="5">
        <f>A76</f>
        <v>0</v>
      </c>
      <c r="H4" s="4">
        <v>2</v>
      </c>
      <c r="I4" s="4">
        <f t="shared" ref="I4:I9" si="2">J3</f>
        <v>3.8734285714285717</v>
      </c>
      <c r="J4" s="4">
        <f>I4+$E$7</f>
        <v>3.2278571428571432</v>
      </c>
      <c r="K4" s="4">
        <f>COUNT(F11:F27)</f>
        <v>17</v>
      </c>
      <c r="L4" s="5">
        <f>SUM(G11:G27)</f>
        <v>75.853580586893926</v>
      </c>
      <c r="M4" s="4">
        <f>L4/K4</f>
        <v>4.4619753286408192</v>
      </c>
      <c r="N4" s="4">
        <f t="shared" ref="N4:N9" si="3">K4*M4</f>
        <v>75.853580586893926</v>
      </c>
      <c r="O4" s="4">
        <f>SUM(G34:G50)</f>
        <v>2318.3564589937423</v>
      </c>
      <c r="P4" s="4">
        <f t="shared" ref="P4:P9" si="4">O4/K4</f>
        <v>136.37390935257307</v>
      </c>
      <c r="Q4" s="4">
        <f t="shared" si="1"/>
        <v>44.949683108509483</v>
      </c>
      <c r="R4" s="11" t="s">
        <v>22</v>
      </c>
      <c r="S4">
        <f>SUM(C2:C76)/E2</f>
        <v>9.437227733389502</v>
      </c>
    </row>
    <row r="5" spans="1:19" x14ac:dyDescent="0.25">
      <c r="A5" s="15">
        <v>3.407</v>
      </c>
      <c r="B5" s="15">
        <v>6.5339999999999998</v>
      </c>
      <c r="C5">
        <f t="shared" si="0"/>
        <v>13.675893649170895</v>
      </c>
      <c r="D5" s="3" t="s">
        <v>3</v>
      </c>
      <c r="E5" s="4">
        <f>E4-E3</f>
        <v>-4.5190000000000001</v>
      </c>
      <c r="H5" s="4">
        <v>3</v>
      </c>
      <c r="I5" s="4">
        <f t="shared" si="2"/>
        <v>3.2278571428571432</v>
      </c>
      <c r="J5" s="4">
        <f t="shared" ref="J5:J9" si="5">I5+$E$7</f>
        <v>2.5822857142857147</v>
      </c>
      <c r="K5" s="4">
        <f>COUNT(H11:H30)</f>
        <v>20</v>
      </c>
      <c r="L5" s="5">
        <f>SUM(I11:I30)</f>
        <v>68.993089711513846</v>
      </c>
      <c r="M5" s="4">
        <f t="shared" ref="M5:M9" si="6">L5/K5</f>
        <v>3.4496544855756923</v>
      </c>
      <c r="N5" s="4">
        <f t="shared" si="3"/>
        <v>68.993089711513846</v>
      </c>
      <c r="O5" s="4">
        <f>SUM(I34:I53)</f>
        <v>9.2852511624462011</v>
      </c>
      <c r="P5" s="4">
        <f t="shared" si="4"/>
        <v>0.46426255812231004</v>
      </c>
      <c r="Q5" s="4">
        <f t="shared" si="1"/>
        <v>7.5337255372507217</v>
      </c>
      <c r="R5" s="11" t="s">
        <v>23</v>
      </c>
      <c r="S5">
        <f>SUM(O3:O9)/E2</f>
        <v>31.126341481606651</v>
      </c>
    </row>
    <row r="6" spans="1:19" x14ac:dyDescent="0.25">
      <c r="A6" s="15">
        <v>3.1019999999999999</v>
      </c>
      <c r="B6" s="15">
        <v>6.3979999999999997</v>
      </c>
      <c r="C6">
        <f t="shared" si="0"/>
        <v>12.688508286514114</v>
      </c>
      <c r="D6" s="3" t="s">
        <v>4</v>
      </c>
      <c r="E6" s="4">
        <f>ROUNDDOWN(1+3.322*LOG10(E2),0)</f>
        <v>7</v>
      </c>
      <c r="H6" s="4">
        <v>4</v>
      </c>
      <c r="I6" s="4">
        <f t="shared" si="2"/>
        <v>2.5822857142857147</v>
      </c>
      <c r="J6" s="4">
        <f t="shared" si="5"/>
        <v>1.9367142857142863</v>
      </c>
      <c r="K6" s="4">
        <f>COUNT(J11:J27)</f>
        <v>17</v>
      </c>
      <c r="L6" s="5">
        <f>SUM(K11:K27)</f>
        <v>42.009313517241935</v>
      </c>
      <c r="M6" s="4">
        <f t="shared" si="6"/>
        <v>2.4711360892495255</v>
      </c>
      <c r="N6" s="4">
        <f t="shared" si="3"/>
        <v>42.009313517241935</v>
      </c>
      <c r="O6" s="4">
        <f>SUM(K34:K50)</f>
        <v>2.6314979567344823</v>
      </c>
      <c r="P6" s="4">
        <f t="shared" si="4"/>
        <v>0.15479399745496955</v>
      </c>
      <c r="Q6" s="4">
        <f t="shared" si="1"/>
        <v>2.2619798552996691</v>
      </c>
      <c r="R6" s="11" t="s">
        <v>24</v>
      </c>
      <c r="S6">
        <f>SUM(Q3:Q9)/E2</f>
        <v>2.165677048979584</v>
      </c>
    </row>
    <row r="7" spans="1:19" x14ac:dyDescent="0.25">
      <c r="A7" s="15">
        <v>1.8440000000000001</v>
      </c>
      <c r="B7" s="15">
        <v>5.8550000000000004</v>
      </c>
      <c r="C7">
        <f t="shared" si="0"/>
        <v>9.1149240223771244</v>
      </c>
      <c r="D7" s="3" t="s">
        <v>5</v>
      </c>
      <c r="E7" s="4">
        <f>E5/E6</f>
        <v>-0.64557142857142857</v>
      </c>
      <c r="H7" s="4">
        <v>5</v>
      </c>
      <c r="I7" s="4">
        <f t="shared" si="2"/>
        <v>1.9367142857142863</v>
      </c>
      <c r="J7" s="4">
        <f t="shared" si="5"/>
        <v>1.2911428571428578</v>
      </c>
      <c r="K7" s="4">
        <f>COUNT(L11:L23)</f>
        <v>13</v>
      </c>
      <c r="L7" s="5">
        <f>SUM(M11:M23)</f>
        <v>27.183403473951167</v>
      </c>
      <c r="M7" s="4">
        <f t="shared" si="6"/>
        <v>2.0910310364577822</v>
      </c>
      <c r="N7" s="4">
        <f t="shared" si="3"/>
        <v>27.18340347395117</v>
      </c>
      <c r="O7" s="4">
        <f>SUM(M34:M46)</f>
        <v>1.5419537373223482</v>
      </c>
      <c r="P7" s="4">
        <f t="shared" si="4"/>
        <v>0.11861182594787294</v>
      </c>
      <c r="Q7" s="4">
        <f t="shared" si="1"/>
        <v>7.2129178677644834</v>
      </c>
      <c r="R7" s="12"/>
    </row>
    <row r="8" spans="1:19" x14ac:dyDescent="0.25">
      <c r="A8" s="15">
        <v>2.395</v>
      </c>
      <c r="B8" s="15">
        <v>4.26</v>
      </c>
      <c r="C8">
        <f t="shared" si="0"/>
        <v>2.0280415706303323</v>
      </c>
      <c r="H8" s="4">
        <v>6</v>
      </c>
      <c r="I8" s="4">
        <f t="shared" si="2"/>
        <v>1.2911428571428578</v>
      </c>
      <c r="J8" s="4">
        <f t="shared" si="5"/>
        <v>0.64557142857142924</v>
      </c>
      <c r="K8" s="4">
        <f>COUNT(N11:N13)</f>
        <v>3</v>
      </c>
      <c r="L8" s="5">
        <f>SUM(O11:O13)</f>
        <v>5.1070619414336829</v>
      </c>
      <c r="M8" s="4">
        <f t="shared" si="6"/>
        <v>1.7023539804778942</v>
      </c>
      <c r="N8" s="4">
        <f t="shared" si="3"/>
        <v>5.1070619414336829</v>
      </c>
      <c r="O8" s="4">
        <f>SUM(O34:O36)</f>
        <v>0.41618852988455901</v>
      </c>
      <c r="P8" s="4">
        <f t="shared" si="4"/>
        <v>0.13872950996151967</v>
      </c>
      <c r="Q8" s="4">
        <f t="shared" si="1"/>
        <v>3.854825677460723</v>
      </c>
      <c r="R8" s="8" t="s">
        <v>25</v>
      </c>
      <c r="S8" s="9">
        <f>SQRT(S6/S4)</f>
        <v>0.47904314444159646</v>
      </c>
    </row>
    <row r="9" spans="1:19" x14ac:dyDescent="0.25">
      <c r="A9" s="15">
        <v>2.141</v>
      </c>
      <c r="B9" s="15">
        <v>6.8550000000000004</v>
      </c>
      <c r="C9">
        <f t="shared" si="0"/>
        <v>16.153110512500504</v>
      </c>
      <c r="H9" s="7">
        <v>7</v>
      </c>
      <c r="I9" s="7">
        <f t="shared" si="2"/>
        <v>0.64557142857142924</v>
      </c>
      <c r="J9" s="7">
        <f t="shared" si="5"/>
        <v>0</v>
      </c>
      <c r="K9" s="4">
        <f>COUNT(P11)</f>
        <v>1</v>
      </c>
      <c r="L9" s="5">
        <f>SUM(Q11)</f>
        <v>1.7383316129581219</v>
      </c>
      <c r="M9" s="4">
        <f t="shared" si="6"/>
        <v>1.7383316129581219</v>
      </c>
      <c r="N9" s="4">
        <f t="shared" si="3"/>
        <v>1.7383316129581219</v>
      </c>
      <c r="O9" s="4">
        <f>SUM(Q34)</f>
        <v>0</v>
      </c>
      <c r="P9" s="4">
        <f t="shared" si="4"/>
        <v>0</v>
      </c>
      <c r="Q9" s="4">
        <f t="shared" si="1"/>
        <v>1.2046711922928313</v>
      </c>
      <c r="R9" s="6"/>
    </row>
    <row r="10" spans="1:19" x14ac:dyDescent="0.25">
      <c r="A10" s="15">
        <v>2.3839999999999999</v>
      </c>
      <c r="B10" s="15">
        <v>6.6310000000000002</v>
      </c>
      <c r="C10">
        <f t="shared" si="0"/>
        <v>14.402732738712865</v>
      </c>
      <c r="D10" s="13" t="s">
        <v>6</v>
      </c>
      <c r="E10" s="13"/>
      <c r="F10" s="13" t="s">
        <v>7</v>
      </c>
      <c r="G10" s="13"/>
      <c r="H10" s="13" t="s">
        <v>8</v>
      </c>
      <c r="I10" s="13"/>
      <c r="J10" s="13" t="s">
        <v>9</v>
      </c>
      <c r="K10" s="13"/>
      <c r="L10" s="13" t="s">
        <v>10</v>
      </c>
      <c r="M10" s="13"/>
      <c r="N10" s="13" t="s">
        <v>11</v>
      </c>
      <c r="O10" s="13"/>
      <c r="P10" s="13" t="s">
        <v>12</v>
      </c>
      <c r="Q10" s="13"/>
    </row>
    <row r="11" spans="1:19" x14ac:dyDescent="0.25">
      <c r="A11" s="15">
        <v>2.052</v>
      </c>
      <c r="B11" s="15">
        <v>6.21</v>
      </c>
      <c r="C11">
        <f t="shared" si="0"/>
        <v>11.384505226370921</v>
      </c>
      <c r="D11" s="1">
        <v>-1.6339095585281029</v>
      </c>
      <c r="E11" s="1">
        <v>-1.2661765243278778</v>
      </c>
      <c r="F11" s="1">
        <v>-0.21862097886332776</v>
      </c>
      <c r="G11" s="1">
        <v>-12.952548103364112</v>
      </c>
      <c r="H11" s="1">
        <v>0.7800366044320981</v>
      </c>
      <c r="I11" s="1">
        <v>4.9072708011856232</v>
      </c>
      <c r="J11" s="1">
        <v>1.7469585069775349</v>
      </c>
      <c r="K11" s="1">
        <v>2.5740753846872169</v>
      </c>
      <c r="L11" s="1">
        <v>2.7320163023105124</v>
      </c>
      <c r="M11" s="1">
        <v>2.5976264069826183</v>
      </c>
      <c r="N11" s="1">
        <v>3.7768927010474727</v>
      </c>
      <c r="O11" s="1">
        <v>1.6055035543724139</v>
      </c>
      <c r="P11" s="1">
        <v>4.8729247661540285</v>
      </c>
      <c r="Q11" s="1">
        <v>1.7383316129581219</v>
      </c>
    </row>
    <row r="12" spans="1:19" x14ac:dyDescent="0.25">
      <c r="A12" s="15">
        <v>3.48</v>
      </c>
      <c r="B12" s="15">
        <v>4.008</v>
      </c>
      <c r="C12">
        <f t="shared" si="0"/>
        <v>1.3738025751192415</v>
      </c>
      <c r="D12" s="1">
        <v>-1.2148143999511376</v>
      </c>
      <c r="E12" s="1">
        <v>-1.3998950844013995</v>
      </c>
      <c r="F12" s="1">
        <v>-8.0413027113536373E-2</v>
      </c>
      <c r="G12" s="1">
        <v>-36.64785844391524</v>
      </c>
      <c r="H12" s="1">
        <v>0.93959664960857481</v>
      </c>
      <c r="I12" s="1">
        <v>4.8654471082816055</v>
      </c>
      <c r="J12" s="1">
        <v>1.7577820623628213</v>
      </c>
      <c r="K12" s="1">
        <v>3.0308073890956639</v>
      </c>
      <c r="L12" s="1">
        <v>2.8395560927165207</v>
      </c>
      <c r="M12" s="1">
        <v>2.2498571914227448</v>
      </c>
      <c r="N12" s="1">
        <v>3.7838162294647191</v>
      </c>
      <c r="O12" s="1">
        <v>2.1991755150640184</v>
      </c>
    </row>
    <row r="13" spans="1:19" x14ac:dyDescent="0.25">
      <c r="A13" s="15">
        <v>2.9260000000000002</v>
      </c>
      <c r="B13" s="15">
        <v>6.4779999999999998</v>
      </c>
      <c r="C13">
        <f t="shared" si="0"/>
        <v>13.264843205723986</v>
      </c>
      <c r="D13" s="1">
        <v>-0.79930037676240318</v>
      </c>
      <c r="E13" s="1">
        <v>-2.4538626014490106</v>
      </c>
      <c r="F13" s="1">
        <v>0.21942350182507653</v>
      </c>
      <c r="G13" s="1">
        <v>14.598464508663746</v>
      </c>
      <c r="H13" s="1">
        <v>1.0323361190457945</v>
      </c>
      <c r="I13" s="1">
        <v>3.9950439839670868</v>
      </c>
      <c r="J13" s="1">
        <v>1.7992260306200478</v>
      </c>
      <c r="K13" s="1">
        <v>3.3352401246833643</v>
      </c>
      <c r="L13" s="1">
        <v>2.8443479929264868</v>
      </c>
      <c r="M13" s="1">
        <v>1.8909385025804983</v>
      </c>
      <c r="N13" s="1">
        <v>3.9643327378726099</v>
      </c>
      <c r="O13" s="1">
        <v>1.302382871997251</v>
      </c>
    </row>
    <row r="14" spans="1:19" x14ac:dyDescent="0.25">
      <c r="A14" s="15">
        <v>4.3760000000000003</v>
      </c>
      <c r="B14" s="15">
        <v>3.6739999999999999</v>
      </c>
      <c r="C14">
        <f t="shared" si="0"/>
        <v>0.70240028741803295</v>
      </c>
      <c r="D14" s="1">
        <v>-0.70848278331686743</v>
      </c>
      <c r="E14" s="1">
        <v>-3.0718400134410677</v>
      </c>
      <c r="F14" s="1">
        <v>0.27952518545498606</v>
      </c>
      <c r="G14" s="1">
        <v>11.610349684658033</v>
      </c>
      <c r="H14" s="1">
        <v>1.0619998571783071</v>
      </c>
      <c r="I14" s="1">
        <v>4.1165975250736917</v>
      </c>
      <c r="J14" s="1">
        <v>1.8131685843982268</v>
      </c>
      <c r="K14" s="1">
        <v>1.9628040564181299</v>
      </c>
      <c r="L14" s="1">
        <v>2.9413012650038581</v>
      </c>
      <c r="M14" s="1">
        <v>2.5044345463256232</v>
      </c>
    </row>
    <row r="15" spans="1:19" x14ac:dyDescent="0.25">
      <c r="A15" s="15">
        <v>3.1269999999999998</v>
      </c>
      <c r="B15" s="15">
        <v>4.22</v>
      </c>
      <c r="C15">
        <f t="shared" si="0"/>
        <v>1.9157141110253972</v>
      </c>
      <c r="F15" s="1">
        <v>0.32435758991050534</v>
      </c>
      <c r="G15" s="1">
        <v>10.414596992246825</v>
      </c>
      <c r="H15" s="1">
        <v>1.1065986351823085</v>
      </c>
      <c r="I15" s="1">
        <v>4.1135200986986611</v>
      </c>
      <c r="J15" s="1">
        <v>1.8258458036725642</v>
      </c>
      <c r="K15" s="1">
        <v>2.3716568064328927</v>
      </c>
      <c r="L15" s="1">
        <v>2.9850627394480398</v>
      </c>
      <c r="M15" s="1">
        <v>2.1522241369619284</v>
      </c>
    </row>
    <row r="16" spans="1:19" x14ac:dyDescent="0.25">
      <c r="A16" s="15">
        <v>1.073</v>
      </c>
      <c r="B16" s="15">
        <v>4.0510000000000002</v>
      </c>
      <c r="C16">
        <f t="shared" si="0"/>
        <v>1.4764515941945473</v>
      </c>
      <c r="F16" s="1">
        <v>0.32638348935870454</v>
      </c>
      <c r="G16" s="1">
        <v>10.74098349707363</v>
      </c>
      <c r="H16" s="1">
        <v>1.1203587215859443</v>
      </c>
      <c r="I16" s="1">
        <v>3.5651409709066448</v>
      </c>
      <c r="J16" s="1">
        <v>1.8724176167452242</v>
      </c>
      <c r="K16" s="1">
        <v>2.789164450157005</v>
      </c>
      <c r="L16" s="1">
        <v>3.0082821391843027</v>
      </c>
      <c r="M16" s="1">
        <v>1.5415777637255146</v>
      </c>
    </row>
    <row r="17" spans="1:13" x14ac:dyDescent="0.25">
      <c r="A17" s="15">
        <v>3.4529999999999998</v>
      </c>
      <c r="B17" s="15">
        <v>5.5049999999999999</v>
      </c>
      <c r="C17">
        <f t="shared" si="0"/>
        <v>7.1240587508339388</v>
      </c>
      <c r="F17" s="1">
        <v>0.32903011894086376</v>
      </c>
      <c r="G17" s="1">
        <v>9.5874677410211611</v>
      </c>
      <c r="H17" s="1">
        <v>1.1585097505885642</v>
      </c>
      <c r="I17" s="1">
        <v>3.7323428638050284</v>
      </c>
      <c r="J17" s="1">
        <v>2.0219487775320886</v>
      </c>
      <c r="K17" s="1">
        <v>2.5458586781576344</v>
      </c>
      <c r="L17" s="1">
        <v>3.0511295714532025</v>
      </c>
      <c r="M17" s="1">
        <v>1.9770801309233885</v>
      </c>
    </row>
    <row r="18" spans="1:13" x14ac:dyDescent="0.25">
      <c r="A18" s="15">
        <v>3.1949999999999998</v>
      </c>
      <c r="B18" s="15">
        <v>7.5119999999999996</v>
      </c>
      <c r="C18">
        <f t="shared" si="0"/>
        <v>21.865848036511558</v>
      </c>
      <c r="F18" s="1">
        <v>0.35269630794937257</v>
      </c>
      <c r="G18" s="1">
        <v>9.2546751473587889</v>
      </c>
      <c r="H18" s="1">
        <v>1.1904654153695446</v>
      </c>
      <c r="I18" s="1">
        <v>3.741327426250495</v>
      </c>
      <c r="J18" s="1">
        <v>2.0406405989560881</v>
      </c>
      <c r="K18" s="1">
        <v>2.7187549267219255</v>
      </c>
      <c r="L18" s="1">
        <v>3.0732337033114163</v>
      </c>
      <c r="M18" s="1">
        <v>2.2507473789281156</v>
      </c>
    </row>
    <row r="19" spans="1:13" x14ac:dyDescent="0.25">
      <c r="A19" s="15">
        <v>3.1760000000000002</v>
      </c>
      <c r="B19" s="15">
        <v>6.1849999999999996</v>
      </c>
      <c r="C19">
        <f t="shared" si="0"/>
        <v>11.216425564117834</v>
      </c>
      <c r="F19" s="1">
        <v>0.42635173637245316</v>
      </c>
      <c r="G19" s="1">
        <v>7.6020117571713364</v>
      </c>
      <c r="H19" s="1">
        <v>1.2083779135209625</v>
      </c>
      <c r="I19" s="1">
        <v>3.4978776420666979</v>
      </c>
      <c r="J19" s="1">
        <v>2.0529034297069302</v>
      </c>
      <c r="K19" s="1">
        <v>2.5455970994181998</v>
      </c>
      <c r="L19" s="1">
        <v>3.1021658666431904</v>
      </c>
      <c r="M19" s="1">
        <v>1.5610282806269744</v>
      </c>
    </row>
    <row r="20" spans="1:13" x14ac:dyDescent="0.25">
      <c r="A20" s="15">
        <v>2.5230000000000001</v>
      </c>
      <c r="B20" s="15">
        <v>1.163</v>
      </c>
      <c r="C20">
        <f t="shared" si="0"/>
        <v>2.7986170107182287</v>
      </c>
      <c r="F20" s="1">
        <v>0.46003146204748191</v>
      </c>
      <c r="G20" s="1">
        <v>7.8729687822435297</v>
      </c>
      <c r="H20" s="1">
        <v>1.2493188175212708</v>
      </c>
      <c r="I20" s="1">
        <v>2.9734508981852668</v>
      </c>
      <c r="J20" s="1">
        <v>2.1687446330033708</v>
      </c>
      <c r="K20" s="1">
        <v>2.2329025263191635</v>
      </c>
      <c r="L20" s="1">
        <v>3.2104628113884246</v>
      </c>
      <c r="M20" s="1">
        <v>1.8094358029897586</v>
      </c>
    </row>
    <row r="21" spans="1:13" x14ac:dyDescent="0.25">
      <c r="A21" s="15">
        <v>1.39</v>
      </c>
      <c r="B21" s="15">
        <v>3.6680000000000001</v>
      </c>
      <c r="C21">
        <f t="shared" si="0"/>
        <v>0.69237916847729297</v>
      </c>
      <c r="F21" s="1">
        <v>0.47007569416018669</v>
      </c>
      <c r="G21" s="1">
        <v>6.8337097687552193</v>
      </c>
      <c r="H21" s="1">
        <v>1.3013083768455544</v>
      </c>
      <c r="I21" s="1">
        <v>3.468943679355081</v>
      </c>
      <c r="J21" s="1">
        <v>2.1932941687409766</v>
      </c>
      <c r="K21" s="1">
        <v>2.6856125861985078</v>
      </c>
      <c r="L21" s="1">
        <v>3.2115610262408154</v>
      </c>
      <c r="M21" s="1">
        <v>2.5971468108299631</v>
      </c>
    </row>
    <row r="22" spans="1:13" x14ac:dyDescent="0.25">
      <c r="A22" s="15">
        <v>4.2140000000000004</v>
      </c>
      <c r="B22" s="15">
        <v>6.125</v>
      </c>
      <c r="C22">
        <f t="shared" si="0"/>
        <v>10.818134374710434</v>
      </c>
      <c r="F22" s="1">
        <v>0.51877743013756117</v>
      </c>
      <c r="G22" s="1">
        <v>7.2390060997243255</v>
      </c>
      <c r="H22" s="1">
        <v>1.4614976786688203</v>
      </c>
      <c r="I22" s="1">
        <v>2.7846071085183799</v>
      </c>
      <c r="J22" s="1">
        <v>2.398138523552916</v>
      </c>
      <c r="K22" s="1">
        <v>1.6326848593385397</v>
      </c>
      <c r="L22" s="1">
        <v>3.35261001206527</v>
      </c>
      <c r="M22" s="1">
        <v>1.8255138818324936</v>
      </c>
    </row>
    <row r="23" spans="1:13" x14ac:dyDescent="0.25">
      <c r="A23" s="15">
        <v>2.79</v>
      </c>
      <c r="B23" s="15">
        <v>10.403</v>
      </c>
      <c r="C23">
        <f t="shared" si="0"/>
        <v>57.260900179458254</v>
      </c>
      <c r="F23" s="1">
        <v>0.56228481449943502</v>
      </c>
      <c r="G23" s="1">
        <v>6.1918963726836882</v>
      </c>
      <c r="H23" s="1">
        <v>1.5172695990841021</v>
      </c>
      <c r="I23" s="1">
        <v>3.5124717648815653</v>
      </c>
      <c r="J23" s="1">
        <v>2.467336291068932</v>
      </c>
      <c r="K23" s="1">
        <v>2.4237925364923836</v>
      </c>
      <c r="L23" s="1">
        <v>3.4356275515747257</v>
      </c>
      <c r="M23" s="1">
        <v>2.2257926398215488</v>
      </c>
    </row>
    <row r="24" spans="1:13" x14ac:dyDescent="0.25">
      <c r="A24" s="15">
        <v>3.927</v>
      </c>
      <c r="B24" s="15">
        <v>6.9029999999999996</v>
      </c>
      <c r="C24">
        <f t="shared" si="0"/>
        <v>16.541247464026419</v>
      </c>
      <c r="F24" s="1">
        <v>0.57619496752886334</v>
      </c>
      <c r="G24" s="1">
        <v>6.5526062074367468</v>
      </c>
      <c r="H24" s="1">
        <v>1.5187617388291983</v>
      </c>
      <c r="I24" s="1">
        <v>2.9238767967368204</v>
      </c>
      <c r="J24" s="1">
        <v>2.516169335343875</v>
      </c>
      <c r="K24" s="1">
        <v>1.9911573653513557</v>
      </c>
    </row>
    <row r="25" spans="1:13" x14ac:dyDescent="0.25">
      <c r="A25" s="15">
        <v>3.214</v>
      </c>
      <c r="B25" s="15">
        <v>5.593</v>
      </c>
      <c r="C25">
        <f t="shared" si="0"/>
        <v>7.6015631619647968</v>
      </c>
      <c r="F25" s="1">
        <v>0.60323253971000668</v>
      </c>
      <c r="G25" s="1">
        <v>5.9851777447382339</v>
      </c>
      <c r="H25" s="1">
        <v>1.5232364527619211</v>
      </c>
      <c r="I25" s="1">
        <v>2.6887508131849622</v>
      </c>
      <c r="J25" s="1">
        <v>2.539678636516328</v>
      </c>
      <c r="K25" s="1">
        <v>2.5669571497706078</v>
      </c>
    </row>
    <row r="26" spans="1:13" x14ac:dyDescent="0.25">
      <c r="A26" s="15">
        <v>3.2530000000000001</v>
      </c>
      <c r="B26" s="15">
        <v>6.8410000000000002</v>
      </c>
      <c r="C26">
        <f t="shared" si="0"/>
        <v>16.040771901638774</v>
      </c>
      <c r="F26" s="1">
        <v>0.60844053374603391</v>
      </c>
      <c r="G26" s="1">
        <v>5.9929200564896146</v>
      </c>
      <c r="H26" s="1">
        <v>1.5249588083534036</v>
      </c>
      <c r="I26" s="1">
        <v>2.5916726801733851</v>
      </c>
      <c r="J26" s="1">
        <v>2.542889721247775</v>
      </c>
      <c r="K26" s="1">
        <v>2.2182256529298696</v>
      </c>
    </row>
    <row r="27" spans="1:13" x14ac:dyDescent="0.25">
      <c r="A27" s="15">
        <v>1.4510000000000001</v>
      </c>
      <c r="B27" s="15">
        <v>4.1070000000000002</v>
      </c>
      <c r="C27">
        <f t="shared" si="0"/>
        <v>1.6156780376414566</v>
      </c>
      <c r="F27" s="1">
        <v>0.69118010893726023</v>
      </c>
      <c r="G27" s="1">
        <v>4.9771527739084043</v>
      </c>
      <c r="H27" s="1">
        <v>1.5457328042102745</v>
      </c>
      <c r="I27" s="1">
        <v>3.1414988455971748</v>
      </c>
      <c r="J27" s="1">
        <v>2.6137672117911279</v>
      </c>
      <c r="K27" s="1">
        <v>2.3840219250694767</v>
      </c>
    </row>
    <row r="28" spans="1:13" x14ac:dyDescent="0.25">
      <c r="A28" s="15">
        <v>2.48</v>
      </c>
      <c r="B28" s="15">
        <v>5.8879999999999999</v>
      </c>
      <c r="C28">
        <f t="shared" si="0"/>
        <v>9.3152731765511927</v>
      </c>
      <c r="H28" s="1">
        <v>1.5844414671519189</v>
      </c>
      <c r="I28" s="1">
        <v>2.7672254417262598</v>
      </c>
    </row>
    <row r="29" spans="1:13" x14ac:dyDescent="0.25">
      <c r="A29" s="15">
        <v>2.984</v>
      </c>
      <c r="B29" s="15">
        <v>8.1639999999999997</v>
      </c>
      <c r="C29">
        <f t="shared" si="0"/>
        <v>28.388577628071999</v>
      </c>
      <c r="H29" s="1">
        <v>1.5993867388388026</v>
      </c>
      <c r="I29" s="1">
        <v>3.0585696675448837</v>
      </c>
    </row>
    <row r="30" spans="1:13" x14ac:dyDescent="0.25">
      <c r="A30" s="15">
        <v>1.587</v>
      </c>
      <c r="B30" s="15">
        <v>5.1829999999999998</v>
      </c>
      <c r="C30">
        <f t="shared" si="0"/>
        <v>5.5088467010142113</v>
      </c>
      <c r="H30" s="1">
        <v>1.606057882476307</v>
      </c>
      <c r="I30" s="1">
        <v>2.5474535953745363</v>
      </c>
    </row>
    <row r="31" spans="1:13" x14ac:dyDescent="0.25">
      <c r="A31" s="15">
        <v>2.84</v>
      </c>
      <c r="B31" s="15">
        <v>5.8529999999999998</v>
      </c>
      <c r="C31">
        <f t="shared" si="0"/>
        <v>9.1028516493968734</v>
      </c>
    </row>
    <row r="32" spans="1:13" x14ac:dyDescent="0.25">
      <c r="A32" s="15">
        <v>1.494</v>
      </c>
      <c r="B32" s="15">
        <v>3.0910000000000002</v>
      </c>
      <c r="C32">
        <f t="shared" si="0"/>
        <v>6.5072563676103243E-2</v>
      </c>
      <c r="D32" s="14" t="s">
        <v>26</v>
      </c>
      <c r="E32" s="14"/>
    </row>
    <row r="33" spans="1:17" x14ac:dyDescent="0.25">
      <c r="A33" s="15">
        <v>3.702</v>
      </c>
      <c r="B33" s="15">
        <v>6.9130000000000003</v>
      </c>
      <c r="C33">
        <f t="shared" si="0"/>
        <v>16.62268932892766</v>
      </c>
      <c r="D33" s="13" t="s">
        <v>6</v>
      </c>
      <c r="E33" s="13"/>
      <c r="F33" s="13" t="s">
        <v>7</v>
      </c>
      <c r="G33" s="13"/>
      <c r="H33" s="13" t="s">
        <v>8</v>
      </c>
      <c r="I33" s="13"/>
      <c r="J33" s="13" t="s">
        <v>9</v>
      </c>
      <c r="K33" s="13"/>
      <c r="L33" s="13" t="s">
        <v>10</v>
      </c>
      <c r="M33" s="13"/>
      <c r="N33" s="13" t="s">
        <v>11</v>
      </c>
      <c r="O33" s="13"/>
      <c r="P33" s="13" t="s">
        <v>12</v>
      </c>
      <c r="Q33" s="13"/>
    </row>
    <row r="34" spans="1:17" x14ac:dyDescent="0.25">
      <c r="A34" s="15">
        <v>-3.0019999999999998</v>
      </c>
      <c r="B34" s="15">
        <v>5.6669999999999998</v>
      </c>
      <c r="C34">
        <f t="shared" si="0"/>
        <v>8.0150889622339268</v>
      </c>
      <c r="E34">
        <f>POWER(E11-$M$3,2)</f>
        <v>0.61115969166065298</v>
      </c>
      <c r="G34">
        <f>POWER(G11-$M$4,2)</f>
        <v>303.26562636384881</v>
      </c>
      <c r="I34">
        <f>POWER(I11-$M$5,2)</f>
        <v>2.1246453235322695</v>
      </c>
      <c r="K34">
        <f>POWER(K11-$M$6,2)</f>
        <v>1.0596498545208296E-2</v>
      </c>
      <c r="M34">
        <f>POWER(M11-$M$7,2)</f>
        <v>0.25663886943719594</v>
      </c>
      <c r="O34">
        <f>POWER(O11-$M$8,2)</f>
        <v>9.3800050368131067E-3</v>
      </c>
      <c r="Q34">
        <f>POWER(Q11-$M$9,2)</f>
        <v>0</v>
      </c>
    </row>
    <row r="35" spans="1:17" x14ac:dyDescent="0.25">
      <c r="A35" s="15">
        <v>1.389</v>
      </c>
      <c r="B35" s="15">
        <v>6.0570000000000004</v>
      </c>
      <c r="C35">
        <f t="shared" si="0"/>
        <v>10.375441693382047</v>
      </c>
      <c r="E35">
        <f t="shared" ref="E35:E37" si="7">POWER(E12-$M$3,2)</f>
        <v>0.41996682141794378</v>
      </c>
      <c r="G35">
        <f t="shared" ref="G35:G50" si="8">POWER(G12-$M$4,2)</f>
        <v>1690.0184328071907</v>
      </c>
      <c r="I35">
        <f t="shared" ref="I35:I53" si="9">POWER(I12-$M$5,2)</f>
        <v>2.0044687505084884</v>
      </c>
      <c r="K35">
        <f t="shared" ref="K35:K50" si="10">POWER(K12-$M$6,2)</f>
        <v>0.31323196387146612</v>
      </c>
      <c r="M35">
        <f t="shared" ref="M35:M46" si="11">POWER(M12-$M$7,2)</f>
        <v>2.5225747500954299E-2</v>
      </c>
      <c r="O35">
        <f t="shared" ref="O35:O36" si="12">POWER(O12-$M$8,2)</f>
        <v>0.24683163722851142</v>
      </c>
    </row>
    <row r="36" spans="1:17" x14ac:dyDescent="0.25">
      <c r="A36" s="15">
        <v>2.2799999999999998</v>
      </c>
      <c r="B36" s="15">
        <v>8.0890000000000004</v>
      </c>
      <c r="C36">
        <f t="shared" si="0"/>
        <v>27.594988641312757</v>
      </c>
      <c r="E36">
        <f t="shared" si="7"/>
        <v>0.16477027153549151</v>
      </c>
      <c r="G36">
        <f t="shared" si="8"/>
        <v>102.74841289672187</v>
      </c>
      <c r="I36">
        <f t="shared" si="9"/>
        <v>0.2974497049556169</v>
      </c>
      <c r="K36">
        <f t="shared" si="10"/>
        <v>0.7466757840530448</v>
      </c>
      <c r="M36">
        <f t="shared" si="11"/>
        <v>4.0037022113431991E-2</v>
      </c>
      <c r="O36">
        <f t="shared" si="12"/>
        <v>0.15997688761923445</v>
      </c>
    </row>
    <row r="37" spans="1:17" x14ac:dyDescent="0.25">
      <c r="A37" s="15">
        <v>0.76200000000000001</v>
      </c>
      <c r="B37" s="15">
        <v>3.4889999999999999</v>
      </c>
      <c r="C37">
        <f t="shared" si="0"/>
        <v>0.42653078674520778</v>
      </c>
      <c r="E37">
        <f t="shared" si="7"/>
        <v>1.0483639557552389</v>
      </c>
      <c r="G37">
        <f t="shared" si="8"/>
        <v>51.09925593376451</v>
      </c>
      <c r="I37">
        <f t="shared" si="9"/>
        <v>0.44481301793482997</v>
      </c>
      <c r="K37">
        <f t="shared" si="10"/>
        <v>0.25840145560249905</v>
      </c>
      <c r="M37">
        <f t="shared" si="11"/>
        <v>0.17090246197105013</v>
      </c>
    </row>
    <row r="38" spans="1:17" x14ac:dyDescent="0.25">
      <c r="A38" s="15">
        <v>2.754</v>
      </c>
      <c r="B38" s="15">
        <v>3.43</v>
      </c>
      <c r="C38">
        <f t="shared" si="0"/>
        <v>0.35294678382792877</v>
      </c>
      <c r="G38">
        <f t="shared" si="8"/>
        <v>35.433704670031524</v>
      </c>
      <c r="I38">
        <f t="shared" si="9"/>
        <v>0.44071755228713522</v>
      </c>
      <c r="K38">
        <f t="shared" si="10"/>
        <v>9.8961277097116291E-3</v>
      </c>
      <c r="M38">
        <f t="shared" si="11"/>
        <v>3.744595549310534E-3</v>
      </c>
    </row>
    <row r="39" spans="1:17" x14ac:dyDescent="0.25">
      <c r="A39" s="15">
        <v>4.843</v>
      </c>
      <c r="B39" s="15">
        <v>8.6170000000000009</v>
      </c>
      <c r="C39">
        <f t="shared" si="0"/>
        <v>33.421039108097908</v>
      </c>
      <c r="G39">
        <f t="shared" si="8"/>
        <v>39.42594357924596</v>
      </c>
      <c r="I39">
        <f t="shared" si="9"/>
        <v>1.333712829409631E-2</v>
      </c>
      <c r="K39">
        <f t="shared" si="10"/>
        <v>0.101142038341498</v>
      </c>
      <c r="M39">
        <f t="shared" si="11"/>
        <v>0.3018988989161997</v>
      </c>
    </row>
    <row r="40" spans="1:17" x14ac:dyDescent="0.25">
      <c r="A40" s="15">
        <v>3.242</v>
      </c>
      <c r="B40" s="15">
        <v>8.2439999999999998</v>
      </c>
      <c r="C40">
        <f t="shared" si="0"/>
        <v>29.247472547281873</v>
      </c>
      <c r="G40">
        <f t="shared" si="8"/>
        <v>26.270672469368456</v>
      </c>
      <c r="I40">
        <f t="shared" si="9"/>
        <v>7.9912719185932193E-2</v>
      </c>
      <c r="K40">
        <f t="shared" si="10"/>
        <v>5.583465293130239E-3</v>
      </c>
      <c r="M40">
        <f t="shared" si="11"/>
        <v>1.2984808872108313E-2</v>
      </c>
    </row>
    <row r="41" spans="1:17" x14ac:dyDescent="0.25">
      <c r="A41" s="15">
        <v>2.0299999999999998</v>
      </c>
      <c r="B41" s="15">
        <v>6.1319999999999997</v>
      </c>
      <c r="C41">
        <f t="shared" si="0"/>
        <v>10.864230680141295</v>
      </c>
      <c r="G41">
        <f t="shared" si="8"/>
        <v>22.96997155233926</v>
      </c>
      <c r="I41">
        <f t="shared" si="9"/>
        <v>8.5073104321886944E-2</v>
      </c>
      <c r="K41">
        <f t="shared" si="10"/>
        <v>6.1315088671182842E-2</v>
      </c>
      <c r="M41">
        <f t="shared" si="11"/>
        <v>2.5509310052100824E-2</v>
      </c>
    </row>
    <row r="42" spans="1:17" x14ac:dyDescent="0.25">
      <c r="A42" s="15">
        <v>2.0699999999999998</v>
      </c>
      <c r="B42" s="15">
        <v>5.8659999999999997</v>
      </c>
      <c r="C42">
        <f t="shared" si="0"/>
        <v>9.1814650737684769</v>
      </c>
      <c r="G42">
        <f t="shared" si="8"/>
        <v>9.8598287724986857</v>
      </c>
      <c r="I42">
        <f t="shared" si="9"/>
        <v>2.325472821956017E-3</v>
      </c>
      <c r="K42">
        <f t="shared" si="10"/>
        <v>5.5444420353394077E-3</v>
      </c>
      <c r="M42">
        <f t="shared" si="11"/>
        <v>0.28090292118825089</v>
      </c>
    </row>
    <row r="43" spans="1:17" x14ac:dyDescent="0.25">
      <c r="A43" s="15">
        <v>-0.53600000000000003</v>
      </c>
      <c r="B43" s="15">
        <v>5.952</v>
      </c>
      <c r="C43">
        <f t="shared" si="0"/>
        <v>9.7100371119190889</v>
      </c>
      <c r="G43">
        <f t="shared" si="8"/>
        <v>11.634876340520545</v>
      </c>
      <c r="I43">
        <f t="shared" si="9"/>
        <v>0.22676985664351068</v>
      </c>
      <c r="K43">
        <f t="shared" si="10"/>
        <v>5.675523050649476E-2</v>
      </c>
      <c r="M43">
        <f t="shared" si="11"/>
        <v>7.9295875511910724E-2</v>
      </c>
    </row>
    <row r="44" spans="1:17" x14ac:dyDescent="0.25">
      <c r="A44" s="15">
        <v>5.4889999999999999</v>
      </c>
      <c r="B44" s="15">
        <v>5.9329999999999998</v>
      </c>
      <c r="C44">
        <f t="shared" si="0"/>
        <v>9.5919865686067443</v>
      </c>
      <c r="G44">
        <f t="shared" si="8"/>
        <v>5.625124254424767</v>
      </c>
      <c r="I44">
        <f t="shared" si="9"/>
        <v>3.7207299665880565E-4</v>
      </c>
      <c r="K44">
        <f t="shared" si="10"/>
        <v>4.6000167743506813E-2</v>
      </c>
      <c r="M44">
        <f t="shared" si="11"/>
        <v>0.25615317706835233</v>
      </c>
    </row>
    <row r="45" spans="1:17" x14ac:dyDescent="0.25">
      <c r="A45" s="15">
        <v>2.411</v>
      </c>
      <c r="B45" s="15">
        <v>5.6180000000000003</v>
      </c>
      <c r="C45">
        <f t="shared" si="0"/>
        <v>7.7400428242178831</v>
      </c>
      <c r="G45">
        <f t="shared" si="8"/>
        <v>7.7118999035446532</v>
      </c>
      <c r="I45">
        <f t="shared" si="9"/>
        <v>0.44228801373081111</v>
      </c>
      <c r="K45">
        <f t="shared" si="10"/>
        <v>0.70300046493924484</v>
      </c>
      <c r="M45">
        <f t="shared" si="11"/>
        <v>7.0499359400309408E-2</v>
      </c>
    </row>
    <row r="46" spans="1:17" x14ac:dyDescent="0.25">
      <c r="A46" s="15">
        <v>2.722</v>
      </c>
      <c r="B46" s="15">
        <v>2.96</v>
      </c>
      <c r="C46">
        <f t="shared" si="0"/>
        <v>1.5399133469940499E-2</v>
      </c>
      <c r="G46">
        <f t="shared" si="8"/>
        <v>2.9926268186223699</v>
      </c>
      <c r="I46">
        <f t="shared" si="9"/>
        <v>3.9460105793920602E-3</v>
      </c>
      <c r="K46">
        <f t="shared" si="10"/>
        <v>2.2414119876682853E-3</v>
      </c>
      <c r="M46">
        <f t="shared" si="11"/>
        <v>1.8160689741173158E-2</v>
      </c>
    </row>
    <row r="47" spans="1:17" x14ac:dyDescent="0.25">
      <c r="A47" s="15">
        <v>-0.186</v>
      </c>
      <c r="B47" s="15">
        <v>8.891</v>
      </c>
      <c r="C47">
        <f t="shared" si="0"/>
        <v>36.6641542063917</v>
      </c>
      <c r="G47">
        <f t="shared" si="8"/>
        <v>4.3707374713750324</v>
      </c>
      <c r="I47">
        <f t="shared" si="9"/>
        <v>0.27644217808074556</v>
      </c>
      <c r="K47">
        <f t="shared" si="10"/>
        <v>0.23037957539491558</v>
      </c>
    </row>
    <row r="48" spans="1:17" x14ac:dyDescent="0.25">
      <c r="A48" s="15">
        <v>2.5840000000000001</v>
      </c>
      <c r="B48" s="15">
        <v>4.0960000000000001</v>
      </c>
      <c r="C48">
        <f t="shared" si="0"/>
        <v>1.5878349862500991</v>
      </c>
      <c r="G48">
        <f t="shared" si="8"/>
        <v>2.3201456004050018</v>
      </c>
      <c r="I48">
        <f t="shared" si="9"/>
        <v>0.57897439865769951</v>
      </c>
      <c r="K48">
        <f t="shared" si="10"/>
        <v>9.1816756393849168E-3</v>
      </c>
    </row>
    <row r="49" spans="1:11" x14ac:dyDescent="0.25">
      <c r="A49" s="15">
        <v>2.58</v>
      </c>
      <c r="B49" s="15">
        <v>4.9509999999999996</v>
      </c>
      <c r="C49">
        <f t="shared" si="0"/>
        <v>4.4736194353055865</v>
      </c>
      <c r="G49">
        <f t="shared" si="8"/>
        <v>2.3437917597280218</v>
      </c>
      <c r="I49">
        <f t="shared" si="9"/>
        <v>0.73613277840140245</v>
      </c>
      <c r="K49">
        <f t="shared" si="10"/>
        <v>6.3963688799398732E-2</v>
      </c>
    </row>
    <row r="50" spans="1:11" x14ac:dyDescent="0.25">
      <c r="A50" s="15">
        <v>-0.82299999999999995</v>
      </c>
      <c r="B50" s="15">
        <v>8.4469999999999992</v>
      </c>
      <c r="C50">
        <f t="shared" si="0"/>
        <v>31.484367404776911</v>
      </c>
      <c r="G50">
        <f t="shared" si="8"/>
        <v>0.26540780011243559</v>
      </c>
      <c r="I50">
        <f t="shared" si="9"/>
        <v>9.495989845056968E-2</v>
      </c>
      <c r="K50">
        <f t="shared" si="10"/>
        <v>7.5888776007884979E-3</v>
      </c>
    </row>
    <row r="51" spans="1:11" x14ac:dyDescent="0.25">
      <c r="A51" s="15">
        <v>8.2629999999999999</v>
      </c>
      <c r="B51" s="15">
        <v>7.2320000000000002</v>
      </c>
      <c r="C51">
        <f t="shared" si="0"/>
        <v>19.325635819277018</v>
      </c>
      <c r="I51">
        <f t="shared" si="9"/>
        <v>0.46570939988925064</v>
      </c>
    </row>
    <row r="52" spans="1:11" x14ac:dyDescent="0.25">
      <c r="A52" s="15">
        <v>1.98</v>
      </c>
      <c r="B52" s="15">
        <v>7.165</v>
      </c>
      <c r="C52">
        <f t="shared" si="0"/>
        <v>18.741048324438751</v>
      </c>
      <c r="I52">
        <f t="shared" si="9"/>
        <v>0.15294733489419071</v>
      </c>
    </row>
    <row r="53" spans="1:11" x14ac:dyDescent="0.25">
      <c r="A53" s="15">
        <v>3.1269999999999998</v>
      </c>
      <c r="B53" s="15">
        <v>5.992</v>
      </c>
      <c r="C53">
        <f t="shared" si="0"/>
        <v>9.9609245715240249</v>
      </c>
      <c r="I53">
        <f t="shared" si="9"/>
        <v>0.81396644627975834</v>
      </c>
    </row>
    <row r="54" spans="1:11" x14ac:dyDescent="0.25">
      <c r="A54" s="15">
        <v>-1.097</v>
      </c>
      <c r="B54" s="15">
        <v>7.3719999999999999</v>
      </c>
      <c r="C54">
        <f t="shared" si="0"/>
        <v>20.576141927894287</v>
      </c>
    </row>
    <row r="55" spans="1:11" x14ac:dyDescent="0.25">
      <c r="A55" s="15">
        <v>2.5630000000000002</v>
      </c>
      <c r="B55" s="15">
        <v>6.13</v>
      </c>
      <c r="C55">
        <f t="shared" si="0"/>
        <v>10.851050307161051</v>
      </c>
    </row>
    <row r="56" spans="1:11" x14ac:dyDescent="0.25">
      <c r="A56" s="15">
        <v>8.5999999999999993E-2</v>
      </c>
      <c r="B56" s="15">
        <v>2.8410000000000002</v>
      </c>
      <c r="C56">
        <f t="shared" si="0"/>
        <v>2.5941145258425721E-5</v>
      </c>
    </row>
    <row r="57" spans="1:11" x14ac:dyDescent="0.25">
      <c r="A57" s="15">
        <v>3.044</v>
      </c>
      <c r="B57" s="15">
        <v>4.8280000000000003</v>
      </c>
      <c r="C57">
        <f t="shared" si="0"/>
        <v>3.9684354970204132</v>
      </c>
    </row>
    <row r="58" spans="1:11" x14ac:dyDescent="0.25">
      <c r="A58" s="15">
        <v>2.968</v>
      </c>
      <c r="B58" s="15">
        <v>5.1280000000000001</v>
      </c>
      <c r="C58">
        <f t="shared" si="0"/>
        <v>5.2536914440574263</v>
      </c>
    </row>
    <row r="59" spans="1:11" x14ac:dyDescent="0.25">
      <c r="A59" s="15">
        <v>4.6319999999999997</v>
      </c>
      <c r="B59" s="15">
        <v>5.0069999999999997</v>
      </c>
      <c r="C59">
        <f t="shared" si="0"/>
        <v>4.7136458787524953</v>
      </c>
    </row>
    <row r="60" spans="1:11" x14ac:dyDescent="0.25">
      <c r="A60" s="15">
        <v>1.9890000000000001</v>
      </c>
      <c r="B60" s="15">
        <v>3.9049999999999998</v>
      </c>
      <c r="C60">
        <f t="shared" si="0"/>
        <v>1.1429603666365331</v>
      </c>
    </row>
    <row r="61" spans="1:11" x14ac:dyDescent="0.25">
      <c r="A61" s="15">
        <v>1.657</v>
      </c>
      <c r="B61" s="15">
        <v>7.4729999999999999</v>
      </c>
      <c r="C61">
        <f t="shared" si="0"/>
        <v>21.502633763396748</v>
      </c>
    </row>
    <row r="62" spans="1:11" x14ac:dyDescent="0.25">
      <c r="A62" s="1"/>
      <c r="B62" s="1"/>
    </row>
    <row r="63" spans="1:11" x14ac:dyDescent="0.25">
      <c r="A63" s="1"/>
      <c r="B63" s="1"/>
    </row>
    <row r="64" spans="1:11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</sheetData>
  <sortState xmlns:xlrd2="http://schemas.microsoft.com/office/spreadsheetml/2017/richdata2" ref="A2:B76">
    <sortCondition ref="A2:A76"/>
  </sortState>
  <mergeCells count="15">
    <mergeCell ref="P10:Q10"/>
    <mergeCell ref="D32:E32"/>
    <mergeCell ref="D33:E33"/>
    <mergeCell ref="F33:G33"/>
    <mergeCell ref="H33:I33"/>
    <mergeCell ref="J33:K33"/>
    <mergeCell ref="L33:M33"/>
    <mergeCell ref="N33:O33"/>
    <mergeCell ref="P33:Q33"/>
    <mergeCell ref="D10:E10"/>
    <mergeCell ref="F10:G10"/>
    <mergeCell ref="H10:I10"/>
    <mergeCell ref="J10:K10"/>
    <mergeCell ref="L10:M10"/>
    <mergeCell ref="N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1-5 коррел отн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Елисей Лунев</cp:lastModifiedBy>
  <dcterms:created xsi:type="dcterms:W3CDTF">2022-10-22T08:27:13Z</dcterms:created>
  <dcterms:modified xsi:type="dcterms:W3CDTF">2024-04-22T11:46:18Z</dcterms:modified>
</cp:coreProperties>
</file>