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6459422-9A7B-4FE3-9DD4-D2B81F6B410A}" xr6:coauthVersionLast="47" xr6:coauthVersionMax="47" xr10:uidLastSave="{00000000-0000-0000-0000-000000000000}"/>
  <bookViews>
    <workbookView xWindow="-110" yWindow="-110" windowWidth="19420" windowHeight="10300" xr2:uid="{4354275A-1334-4290-A5B3-AFB3A8B5B3FE}"/>
  </bookViews>
  <sheets>
    <sheet name="выборки" sheetId="1" r:id="rId1"/>
    <sheet name="частные коэф" sheetId="2" r:id="rId2"/>
    <sheet name="множественные коэф" sheetId="3" r:id="rId3"/>
    <sheet name="ранг" sheetId="4" r:id="rId4"/>
    <sheet name="1-2 выб корел отн" sheetId="5" r:id="rId5"/>
    <sheet name="1-3 коррел отн" sheetId="14" r:id="rId6"/>
    <sheet name="1-4 коррел отн" sheetId="15" r:id="rId7"/>
    <sheet name="1-5 коррел отн" sheetId="16" r:id="rId8"/>
    <sheet name="вывод" sheetId="18" r:id="rId9"/>
    <sheet name="регрессия" sheetId="6" r:id="rId10"/>
    <sheet name="1-2 и 1-3" sheetId="7" r:id="rId11"/>
    <sheet name="1-4 парабола" sheetId="8" r:id="rId12"/>
    <sheet name="1-5 гипербола" sheetId="9" r:id="rId13"/>
    <sheet name="1-2 знач и адекватность" sheetId="10" r:id="rId14"/>
    <sheet name="1-3 знач и адекватность" sheetId="11" r:id="rId15"/>
    <sheet name="1-4 знач и адекватность" sheetId="12" r:id="rId16"/>
    <sheet name="1-5 знач и адекватность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0" l="1"/>
  <c r="J5" i="10"/>
  <c r="J3" i="10"/>
  <c r="J1" i="10"/>
  <c r="C2" i="10"/>
  <c r="S3" i="5" l="1"/>
  <c r="S3" i="14"/>
  <c r="C43" i="14" s="1"/>
  <c r="S3" i="15"/>
  <c r="S3" i="16"/>
  <c r="C2" i="16" s="1"/>
  <c r="N9" i="5"/>
  <c r="N8" i="5"/>
  <c r="N7" i="5"/>
  <c r="N6" i="5"/>
  <c r="N5" i="5"/>
  <c r="N4" i="5"/>
  <c r="N3" i="5"/>
  <c r="N9" i="14"/>
  <c r="N8" i="14"/>
  <c r="N7" i="14"/>
  <c r="N6" i="14"/>
  <c r="N5" i="14"/>
  <c r="N4" i="14"/>
  <c r="N3" i="14"/>
  <c r="N9" i="15"/>
  <c r="N8" i="15"/>
  <c r="N7" i="15"/>
  <c r="N6" i="15"/>
  <c r="N5" i="15"/>
  <c r="N4" i="15"/>
  <c r="N3" i="15"/>
  <c r="E34" i="16"/>
  <c r="O3" i="16"/>
  <c r="S5" i="16" s="1"/>
  <c r="N4" i="16"/>
  <c r="N5" i="16"/>
  <c r="N6" i="16"/>
  <c r="N7" i="16"/>
  <c r="N8" i="16"/>
  <c r="N9" i="16"/>
  <c r="N3" i="16"/>
  <c r="L3" i="16"/>
  <c r="L3" i="14"/>
  <c r="E6" i="14"/>
  <c r="C60" i="15"/>
  <c r="L9" i="16"/>
  <c r="K9" i="16"/>
  <c r="L8" i="16"/>
  <c r="M8" i="16" s="1"/>
  <c r="K8" i="16"/>
  <c r="L7" i="16"/>
  <c r="K7" i="16"/>
  <c r="L6" i="16"/>
  <c r="K6" i="16"/>
  <c r="E6" i="16"/>
  <c r="L5" i="16"/>
  <c r="K5" i="16"/>
  <c r="L4" i="16"/>
  <c r="K4" i="16"/>
  <c r="E4" i="16"/>
  <c r="K3" i="16"/>
  <c r="E3" i="16"/>
  <c r="L9" i="15"/>
  <c r="K9" i="15"/>
  <c r="L8" i="15"/>
  <c r="K8" i="15"/>
  <c r="L7" i="15"/>
  <c r="K7" i="15"/>
  <c r="L6" i="15"/>
  <c r="K6" i="15"/>
  <c r="E6" i="15"/>
  <c r="L5" i="15"/>
  <c r="K5" i="15"/>
  <c r="L4" i="15"/>
  <c r="K4" i="15"/>
  <c r="E4" i="15"/>
  <c r="C75" i="15"/>
  <c r="L3" i="15"/>
  <c r="K3" i="15"/>
  <c r="E3" i="15"/>
  <c r="I3" i="15" s="1"/>
  <c r="L9" i="14"/>
  <c r="K9" i="14"/>
  <c r="L8" i="14"/>
  <c r="K8" i="14"/>
  <c r="L7" i="14"/>
  <c r="K7" i="14"/>
  <c r="L6" i="14"/>
  <c r="K6" i="14"/>
  <c r="L5" i="14"/>
  <c r="K5" i="14"/>
  <c r="L4" i="14"/>
  <c r="K4" i="14"/>
  <c r="E4" i="14"/>
  <c r="K3" i="14"/>
  <c r="E3" i="14"/>
  <c r="I3" i="14" s="1"/>
  <c r="J3" i="11"/>
  <c r="V2" i="11"/>
  <c r="V3" i="12"/>
  <c r="V4" i="12"/>
  <c r="V5" i="12"/>
  <c r="V6" i="12"/>
  <c r="V2" i="12"/>
  <c r="V12" i="13"/>
  <c r="X2" i="13"/>
  <c r="W2" i="13"/>
  <c r="U6" i="13"/>
  <c r="V5" i="13"/>
  <c r="V6" i="13"/>
  <c r="V3" i="13"/>
  <c r="V4" i="13"/>
  <c r="V2" i="13"/>
  <c r="V16" i="11"/>
  <c r="G2" i="11"/>
  <c r="J1" i="12"/>
  <c r="J3" i="12" s="1"/>
  <c r="G2" i="12"/>
  <c r="G4" i="13"/>
  <c r="G3" i="13"/>
  <c r="G2" i="13"/>
  <c r="R2" i="13"/>
  <c r="J1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R26" i="13"/>
  <c r="C26" i="13"/>
  <c r="R25" i="13"/>
  <c r="C25" i="13"/>
  <c r="R24" i="13"/>
  <c r="C24" i="13"/>
  <c r="R23" i="13"/>
  <c r="C23" i="13"/>
  <c r="R22" i="13"/>
  <c r="C22" i="13"/>
  <c r="R21" i="13"/>
  <c r="C21" i="13"/>
  <c r="R20" i="13"/>
  <c r="C20" i="13"/>
  <c r="R19" i="13"/>
  <c r="C19" i="13"/>
  <c r="R18" i="13"/>
  <c r="C18" i="13"/>
  <c r="R17" i="13"/>
  <c r="C17" i="13"/>
  <c r="V16" i="13"/>
  <c r="R16" i="13"/>
  <c r="C16" i="13"/>
  <c r="R15" i="13"/>
  <c r="C15" i="13"/>
  <c r="R14" i="13"/>
  <c r="C14" i="13"/>
  <c r="R13" i="13"/>
  <c r="C13" i="13"/>
  <c r="R12" i="13"/>
  <c r="C12" i="13"/>
  <c r="R11" i="13"/>
  <c r="C11" i="13"/>
  <c r="R10" i="13"/>
  <c r="C10" i="13"/>
  <c r="R9" i="13"/>
  <c r="C9" i="13"/>
  <c r="R8" i="13"/>
  <c r="J8" i="13"/>
  <c r="C8" i="13"/>
  <c r="R7" i="13"/>
  <c r="C7" i="13"/>
  <c r="R6" i="13"/>
  <c r="C6" i="13"/>
  <c r="U5" i="13"/>
  <c r="R5" i="13"/>
  <c r="C5" i="13"/>
  <c r="U4" i="13"/>
  <c r="R4" i="13"/>
  <c r="C4" i="13"/>
  <c r="U3" i="13"/>
  <c r="R3" i="13"/>
  <c r="C3" i="13"/>
  <c r="U2" i="13"/>
  <c r="C2" i="13"/>
  <c r="J5" i="12"/>
  <c r="C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R26" i="12"/>
  <c r="C26" i="12"/>
  <c r="R25" i="12"/>
  <c r="C25" i="12"/>
  <c r="R24" i="12"/>
  <c r="C24" i="12"/>
  <c r="R23" i="12"/>
  <c r="C23" i="12"/>
  <c r="R22" i="12"/>
  <c r="C22" i="12"/>
  <c r="R21" i="12"/>
  <c r="C21" i="12"/>
  <c r="R20" i="12"/>
  <c r="C20" i="12"/>
  <c r="R19" i="12"/>
  <c r="C19" i="12"/>
  <c r="R18" i="12"/>
  <c r="C18" i="12"/>
  <c r="R17" i="12"/>
  <c r="C17" i="12"/>
  <c r="V16" i="12"/>
  <c r="R16" i="12"/>
  <c r="C16" i="12"/>
  <c r="R15" i="12"/>
  <c r="C15" i="12"/>
  <c r="R14" i="12"/>
  <c r="C14" i="12"/>
  <c r="R13" i="12"/>
  <c r="C13" i="12"/>
  <c r="R12" i="12"/>
  <c r="C12" i="12"/>
  <c r="R11" i="12"/>
  <c r="C11" i="12"/>
  <c r="R10" i="12"/>
  <c r="C10" i="12"/>
  <c r="R9" i="12"/>
  <c r="C9" i="12"/>
  <c r="R8" i="12"/>
  <c r="J8" i="12"/>
  <c r="C8" i="12"/>
  <c r="R7" i="12"/>
  <c r="C7" i="12"/>
  <c r="U6" i="12"/>
  <c r="R6" i="12"/>
  <c r="C6" i="12"/>
  <c r="W5" i="12"/>
  <c r="X5" i="12" s="1"/>
  <c r="U5" i="12"/>
  <c r="R5" i="12"/>
  <c r="C5" i="12"/>
  <c r="W4" i="12"/>
  <c r="X4" i="12" s="1"/>
  <c r="U4" i="12"/>
  <c r="R4" i="12"/>
  <c r="C4" i="12"/>
  <c r="U3" i="12"/>
  <c r="R3" i="12"/>
  <c r="C3" i="12"/>
  <c r="U2" i="12"/>
  <c r="R2" i="12"/>
  <c r="G76" i="11"/>
  <c r="C76" i="11"/>
  <c r="G75" i="11"/>
  <c r="C75" i="11"/>
  <c r="G74" i="11"/>
  <c r="C74" i="11"/>
  <c r="G73" i="11"/>
  <c r="C73" i="11"/>
  <c r="G72" i="11"/>
  <c r="C72" i="11"/>
  <c r="G71" i="11"/>
  <c r="C71" i="11"/>
  <c r="G70" i="11"/>
  <c r="C70" i="11"/>
  <c r="G69" i="11"/>
  <c r="C69" i="11"/>
  <c r="G68" i="11"/>
  <c r="C68" i="11"/>
  <c r="G67" i="11"/>
  <c r="C67" i="11"/>
  <c r="G66" i="11"/>
  <c r="C66" i="11"/>
  <c r="G65" i="11"/>
  <c r="C65" i="11"/>
  <c r="G64" i="11"/>
  <c r="C64" i="11"/>
  <c r="G63" i="11"/>
  <c r="C63" i="11"/>
  <c r="G62" i="11"/>
  <c r="C62" i="11"/>
  <c r="G61" i="11"/>
  <c r="C61" i="11"/>
  <c r="G60" i="11"/>
  <c r="C60" i="11"/>
  <c r="G59" i="11"/>
  <c r="C59" i="11"/>
  <c r="G58" i="11"/>
  <c r="C58" i="11"/>
  <c r="G57" i="11"/>
  <c r="C57" i="11"/>
  <c r="G56" i="11"/>
  <c r="C56" i="11"/>
  <c r="G55" i="11"/>
  <c r="C55" i="11"/>
  <c r="G54" i="11"/>
  <c r="C54" i="11"/>
  <c r="G53" i="11"/>
  <c r="C53" i="11"/>
  <c r="G52" i="11"/>
  <c r="C52" i="11"/>
  <c r="G51" i="11"/>
  <c r="C51" i="11"/>
  <c r="G50" i="11"/>
  <c r="C50" i="11"/>
  <c r="G49" i="11"/>
  <c r="C49" i="11"/>
  <c r="G48" i="11"/>
  <c r="C48" i="11"/>
  <c r="G47" i="11"/>
  <c r="C47" i="11"/>
  <c r="G46" i="11"/>
  <c r="C46" i="11"/>
  <c r="G45" i="11"/>
  <c r="C45" i="11"/>
  <c r="G44" i="11"/>
  <c r="C44" i="11"/>
  <c r="G43" i="11"/>
  <c r="C43" i="11"/>
  <c r="G42" i="11"/>
  <c r="C42" i="11"/>
  <c r="G41" i="11"/>
  <c r="C41" i="11"/>
  <c r="G40" i="11"/>
  <c r="C40" i="11"/>
  <c r="G39" i="11"/>
  <c r="C39" i="11"/>
  <c r="G38" i="11"/>
  <c r="C38" i="11"/>
  <c r="G37" i="11"/>
  <c r="C37" i="11"/>
  <c r="G36" i="11"/>
  <c r="C36" i="11"/>
  <c r="G35" i="11"/>
  <c r="C35" i="11"/>
  <c r="G34" i="11"/>
  <c r="C34" i="11"/>
  <c r="G33" i="11"/>
  <c r="C33" i="11"/>
  <c r="G32" i="11"/>
  <c r="C32" i="11"/>
  <c r="G31" i="11"/>
  <c r="C31" i="11"/>
  <c r="G30" i="11"/>
  <c r="C30" i="11"/>
  <c r="G29" i="11"/>
  <c r="C29" i="11"/>
  <c r="G28" i="11"/>
  <c r="C28" i="11"/>
  <c r="G27" i="11"/>
  <c r="C27" i="11"/>
  <c r="R26" i="11"/>
  <c r="G26" i="11"/>
  <c r="C26" i="11"/>
  <c r="R25" i="11"/>
  <c r="G25" i="11"/>
  <c r="C25" i="11"/>
  <c r="R24" i="11"/>
  <c r="G24" i="11"/>
  <c r="C24" i="11"/>
  <c r="R23" i="11"/>
  <c r="G23" i="11"/>
  <c r="C23" i="11"/>
  <c r="R22" i="11"/>
  <c r="G22" i="11"/>
  <c r="C22" i="11"/>
  <c r="R21" i="11"/>
  <c r="G21" i="11"/>
  <c r="C21" i="11"/>
  <c r="R20" i="11"/>
  <c r="G20" i="11"/>
  <c r="C20" i="11"/>
  <c r="R19" i="11"/>
  <c r="G19" i="11"/>
  <c r="C19" i="11"/>
  <c r="R18" i="11"/>
  <c r="G18" i="11"/>
  <c r="C18" i="11"/>
  <c r="R17" i="11"/>
  <c r="G17" i="11"/>
  <c r="C17" i="11"/>
  <c r="R16" i="11"/>
  <c r="G16" i="11"/>
  <c r="C16" i="11"/>
  <c r="R15" i="11"/>
  <c r="G15" i="11"/>
  <c r="C15" i="11"/>
  <c r="R14" i="11"/>
  <c r="G14" i="11"/>
  <c r="C14" i="11"/>
  <c r="R13" i="11"/>
  <c r="G13" i="11"/>
  <c r="C13" i="11"/>
  <c r="R12" i="11"/>
  <c r="G12" i="11"/>
  <c r="C12" i="11"/>
  <c r="R11" i="11"/>
  <c r="G11" i="11"/>
  <c r="C11" i="11"/>
  <c r="R10" i="11"/>
  <c r="G10" i="11"/>
  <c r="C10" i="11"/>
  <c r="R9" i="11"/>
  <c r="G9" i="11"/>
  <c r="C9" i="11"/>
  <c r="R8" i="11"/>
  <c r="J8" i="11"/>
  <c r="G8" i="11"/>
  <c r="C8" i="11"/>
  <c r="R7" i="11"/>
  <c r="G7" i="11"/>
  <c r="C7" i="11"/>
  <c r="V6" i="11"/>
  <c r="U6" i="11"/>
  <c r="R6" i="11"/>
  <c r="G6" i="11"/>
  <c r="C6" i="11"/>
  <c r="V5" i="11"/>
  <c r="U5" i="11"/>
  <c r="W5" i="11" s="1"/>
  <c r="X5" i="11" s="1"/>
  <c r="R5" i="11"/>
  <c r="G5" i="11"/>
  <c r="C5" i="11"/>
  <c r="V4" i="11"/>
  <c r="U4" i="11"/>
  <c r="W4" i="11" s="1"/>
  <c r="X4" i="11" s="1"/>
  <c r="R4" i="11"/>
  <c r="G4" i="11"/>
  <c r="C4" i="11"/>
  <c r="V3" i="11"/>
  <c r="W3" i="11" s="1"/>
  <c r="X3" i="11" s="1"/>
  <c r="U3" i="11"/>
  <c r="R3" i="11"/>
  <c r="G3" i="11"/>
  <c r="C3" i="11"/>
  <c r="U2" i="11"/>
  <c r="R2" i="11"/>
  <c r="C2" i="11"/>
  <c r="J5" i="11" s="1"/>
  <c r="M3" i="14" l="1"/>
  <c r="C69" i="14"/>
  <c r="C4" i="14"/>
  <c r="C46" i="14"/>
  <c r="E35" i="14"/>
  <c r="E34" i="14"/>
  <c r="E7" i="14"/>
  <c r="J3" i="14" s="1"/>
  <c r="I4" i="14" s="1"/>
  <c r="J4" i="14" s="1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M7" i="14"/>
  <c r="M44" i="14" s="1"/>
  <c r="C20" i="14"/>
  <c r="C27" i="14"/>
  <c r="M4" i="14"/>
  <c r="G49" i="14" s="1"/>
  <c r="E5" i="14"/>
  <c r="M6" i="14"/>
  <c r="K44" i="14" s="1"/>
  <c r="Q3" i="14"/>
  <c r="C68" i="15"/>
  <c r="M4" i="15"/>
  <c r="M8" i="15"/>
  <c r="O36" i="15" s="1"/>
  <c r="M3" i="15"/>
  <c r="Q3" i="15" s="1"/>
  <c r="M6" i="15"/>
  <c r="E5" i="15"/>
  <c r="E7" i="15" s="1"/>
  <c r="J3" i="15" s="1"/>
  <c r="I4" i="15" s="1"/>
  <c r="J4" i="15" s="1"/>
  <c r="I5" i="15" s="1"/>
  <c r="J5" i="15" s="1"/>
  <c r="I6" i="15" s="1"/>
  <c r="J6" i="15" s="1"/>
  <c r="I7" i="15" s="1"/>
  <c r="J7" i="15" s="1"/>
  <c r="I8" i="15" s="1"/>
  <c r="J8" i="15" s="1"/>
  <c r="I9" i="15" s="1"/>
  <c r="J9" i="15" s="1"/>
  <c r="C52" i="16"/>
  <c r="Q3" i="16"/>
  <c r="C6" i="16"/>
  <c r="C54" i="16"/>
  <c r="M3" i="16"/>
  <c r="C32" i="16"/>
  <c r="M5" i="16"/>
  <c r="I42" i="16" s="1"/>
  <c r="C16" i="16"/>
  <c r="C7" i="16"/>
  <c r="C17" i="16"/>
  <c r="C36" i="16"/>
  <c r="C60" i="16"/>
  <c r="C8" i="16"/>
  <c r="C20" i="16"/>
  <c r="C38" i="16"/>
  <c r="C62" i="16"/>
  <c r="C9" i="16"/>
  <c r="C22" i="16"/>
  <c r="C40" i="16"/>
  <c r="C68" i="16"/>
  <c r="C10" i="16"/>
  <c r="C24" i="16"/>
  <c r="C44" i="16"/>
  <c r="C70" i="16"/>
  <c r="C12" i="16"/>
  <c r="C25" i="16"/>
  <c r="C46" i="16"/>
  <c r="C74" i="16"/>
  <c r="C14" i="16"/>
  <c r="C28" i="16"/>
  <c r="C48" i="16"/>
  <c r="C4" i="16"/>
  <c r="C15" i="16"/>
  <c r="C30" i="16"/>
  <c r="C6" i="14"/>
  <c r="C28" i="14"/>
  <c r="C54" i="14"/>
  <c r="C11" i="14"/>
  <c r="C30" i="14"/>
  <c r="C62" i="14"/>
  <c r="C12" i="14"/>
  <c r="C35" i="14"/>
  <c r="C70" i="14"/>
  <c r="C14" i="14"/>
  <c r="C36" i="14"/>
  <c r="C19" i="14"/>
  <c r="C38" i="14"/>
  <c r="C3" i="14"/>
  <c r="C22" i="14"/>
  <c r="C44" i="14"/>
  <c r="C7" i="14"/>
  <c r="C15" i="14"/>
  <c r="C23" i="14"/>
  <c r="C31" i="14"/>
  <c r="C39" i="14"/>
  <c r="C47" i="14"/>
  <c r="C55" i="14"/>
  <c r="C63" i="14"/>
  <c r="C71" i="14"/>
  <c r="M8" i="14"/>
  <c r="O36" i="14" s="1"/>
  <c r="C8" i="14"/>
  <c r="C16" i="14"/>
  <c r="C24" i="14"/>
  <c r="C32" i="14"/>
  <c r="C40" i="14"/>
  <c r="C48" i="14"/>
  <c r="C56" i="14"/>
  <c r="C64" i="14"/>
  <c r="C72" i="14"/>
  <c r="C9" i="14"/>
  <c r="C17" i="14"/>
  <c r="C25" i="14"/>
  <c r="C33" i="14"/>
  <c r="C41" i="14"/>
  <c r="C49" i="14"/>
  <c r="C57" i="14"/>
  <c r="C65" i="14"/>
  <c r="C73" i="14"/>
  <c r="M5" i="14"/>
  <c r="I42" i="14" s="1"/>
  <c r="M9" i="14"/>
  <c r="C2" i="14"/>
  <c r="C10" i="14"/>
  <c r="C18" i="14"/>
  <c r="C26" i="14"/>
  <c r="C34" i="14"/>
  <c r="C42" i="14"/>
  <c r="C50" i="14"/>
  <c r="C58" i="14"/>
  <c r="C66" i="14"/>
  <c r="C74" i="14"/>
  <c r="C51" i="14"/>
  <c r="C59" i="14"/>
  <c r="C67" i="14"/>
  <c r="C75" i="14"/>
  <c r="C52" i="14"/>
  <c r="C60" i="14"/>
  <c r="C68" i="14"/>
  <c r="C76" i="14"/>
  <c r="C5" i="14"/>
  <c r="C13" i="14"/>
  <c r="C21" i="14"/>
  <c r="C29" i="14"/>
  <c r="C37" i="14"/>
  <c r="C45" i="14"/>
  <c r="C53" i="14"/>
  <c r="C61" i="14"/>
  <c r="M7" i="15"/>
  <c r="M41" i="15" s="1"/>
  <c r="C5" i="15"/>
  <c r="C13" i="15"/>
  <c r="C21" i="15"/>
  <c r="C29" i="15"/>
  <c r="C37" i="15"/>
  <c r="C45" i="15"/>
  <c r="C53" i="15"/>
  <c r="C61" i="15"/>
  <c r="C69" i="15"/>
  <c r="C4" i="15"/>
  <c r="C12" i="15"/>
  <c r="C20" i="15"/>
  <c r="C28" i="15"/>
  <c r="C36" i="15"/>
  <c r="C44" i="15"/>
  <c r="C52" i="15"/>
  <c r="C6" i="15"/>
  <c r="C14" i="15"/>
  <c r="C22" i="15"/>
  <c r="C30" i="15"/>
  <c r="C38" i="15"/>
  <c r="C46" i="15"/>
  <c r="C54" i="15"/>
  <c r="C62" i="15"/>
  <c r="C70" i="15"/>
  <c r="C7" i="15"/>
  <c r="C15" i="15"/>
  <c r="C23" i="15"/>
  <c r="C31" i="15"/>
  <c r="C39" i="15"/>
  <c r="C47" i="15"/>
  <c r="C55" i="15"/>
  <c r="C63" i="15"/>
  <c r="C71" i="15"/>
  <c r="M5" i="15"/>
  <c r="I34" i="15" s="1"/>
  <c r="C8" i="15"/>
  <c r="C16" i="15"/>
  <c r="C24" i="15"/>
  <c r="C32" i="15"/>
  <c r="C40" i="15"/>
  <c r="C48" i="15"/>
  <c r="C56" i="15"/>
  <c r="C64" i="15"/>
  <c r="C72" i="15"/>
  <c r="M9" i="15"/>
  <c r="Q9" i="15" s="1"/>
  <c r="C9" i="15"/>
  <c r="C17" i="15"/>
  <c r="C25" i="15"/>
  <c r="C33" i="15"/>
  <c r="C41" i="15"/>
  <c r="C49" i="15"/>
  <c r="C57" i="15"/>
  <c r="C65" i="15"/>
  <c r="C73" i="15"/>
  <c r="C76" i="15"/>
  <c r="C2" i="15"/>
  <c r="C10" i="15"/>
  <c r="C18" i="15"/>
  <c r="C26" i="15"/>
  <c r="C34" i="15"/>
  <c r="C42" i="15"/>
  <c r="C50" i="15"/>
  <c r="C58" i="15"/>
  <c r="C66" i="15"/>
  <c r="C74" i="15"/>
  <c r="C3" i="15"/>
  <c r="C11" i="15"/>
  <c r="C19" i="15"/>
  <c r="C27" i="15"/>
  <c r="C35" i="15"/>
  <c r="C43" i="15"/>
  <c r="C51" i="15"/>
  <c r="C59" i="15"/>
  <c r="C67" i="15"/>
  <c r="O36" i="16"/>
  <c r="O34" i="16"/>
  <c r="M9" i="16"/>
  <c r="Q34" i="16" s="1"/>
  <c r="O9" i="16" s="1"/>
  <c r="P9" i="16" s="1"/>
  <c r="C23" i="16"/>
  <c r="C31" i="16"/>
  <c r="C39" i="16"/>
  <c r="C47" i="16"/>
  <c r="C55" i="16"/>
  <c r="C63" i="16"/>
  <c r="C71" i="16"/>
  <c r="C56" i="16"/>
  <c r="C64" i="16"/>
  <c r="C72" i="16"/>
  <c r="C33" i="16"/>
  <c r="C41" i="16"/>
  <c r="C49" i="16"/>
  <c r="C57" i="16"/>
  <c r="C65" i="16"/>
  <c r="C73" i="16"/>
  <c r="M7" i="16"/>
  <c r="Q7" i="16" s="1"/>
  <c r="C18" i="16"/>
  <c r="C26" i="16"/>
  <c r="C34" i="16"/>
  <c r="C42" i="16"/>
  <c r="C50" i="16"/>
  <c r="C58" i="16"/>
  <c r="C66" i="16"/>
  <c r="C75" i="16"/>
  <c r="M4" i="16"/>
  <c r="G42" i="16" s="1"/>
  <c r="C3" i="16"/>
  <c r="C11" i="16"/>
  <c r="C19" i="16"/>
  <c r="C27" i="16"/>
  <c r="C35" i="16"/>
  <c r="C43" i="16"/>
  <c r="C51" i="16"/>
  <c r="C59" i="16"/>
  <c r="C67" i="16"/>
  <c r="C76" i="16"/>
  <c r="C5" i="16"/>
  <c r="C13" i="16"/>
  <c r="C21" i="16"/>
  <c r="C29" i="16"/>
  <c r="C37" i="16"/>
  <c r="C45" i="16"/>
  <c r="C53" i="16"/>
  <c r="C61" i="16"/>
  <c r="C69" i="16"/>
  <c r="M38" i="16"/>
  <c r="M35" i="16"/>
  <c r="M6" i="16"/>
  <c r="K39" i="16" s="1"/>
  <c r="E37" i="16"/>
  <c r="E36" i="16"/>
  <c r="K46" i="15"/>
  <c r="K34" i="15"/>
  <c r="Q6" i="15"/>
  <c r="K48" i="15"/>
  <c r="M41" i="14"/>
  <c r="M34" i="14"/>
  <c r="M35" i="14"/>
  <c r="M37" i="14"/>
  <c r="M46" i="14"/>
  <c r="M39" i="14"/>
  <c r="E37" i="14"/>
  <c r="E5" i="16"/>
  <c r="E7" i="16" s="1"/>
  <c r="K40" i="16"/>
  <c r="K38" i="16"/>
  <c r="K35" i="16"/>
  <c r="K50" i="16"/>
  <c r="K41" i="16"/>
  <c r="I34" i="16"/>
  <c r="I43" i="16"/>
  <c r="I52" i="16"/>
  <c r="I46" i="16"/>
  <c r="I44" i="16"/>
  <c r="I40" i="16"/>
  <c r="I35" i="16"/>
  <c r="Q5" i="16"/>
  <c r="I45" i="16"/>
  <c r="I51" i="16"/>
  <c r="I48" i="16"/>
  <c r="I50" i="16"/>
  <c r="I37" i="16"/>
  <c r="I41" i="16"/>
  <c r="I49" i="16"/>
  <c r="I39" i="16"/>
  <c r="Q9" i="16"/>
  <c r="O35" i="16"/>
  <c r="O8" i="16" s="1"/>
  <c r="P8" i="16" s="1"/>
  <c r="I3" i="16"/>
  <c r="E35" i="16"/>
  <c r="Q8" i="16"/>
  <c r="M45" i="15"/>
  <c r="M43" i="15"/>
  <c r="M44" i="15"/>
  <c r="M42" i="15"/>
  <c r="E34" i="15"/>
  <c r="E36" i="15"/>
  <c r="E37" i="15"/>
  <c r="I53" i="15"/>
  <c r="I44" i="15"/>
  <c r="I40" i="15"/>
  <c r="I38" i="15"/>
  <c r="I35" i="15"/>
  <c r="I36" i="15"/>
  <c r="I47" i="15"/>
  <c r="I45" i="15"/>
  <c r="I43" i="15"/>
  <c r="I49" i="15"/>
  <c r="G49" i="15"/>
  <c r="G34" i="15"/>
  <c r="G46" i="15"/>
  <c r="G44" i="15"/>
  <c r="G42" i="15"/>
  <c r="G40" i="15"/>
  <c r="G38" i="15"/>
  <c r="G35" i="15"/>
  <c r="G48" i="15"/>
  <c r="Q4" i="15"/>
  <c r="G36" i="15"/>
  <c r="G50" i="15"/>
  <c r="G47" i="15"/>
  <c r="G45" i="15"/>
  <c r="G43" i="15"/>
  <c r="G41" i="15"/>
  <c r="G39" i="15"/>
  <c r="G37" i="15"/>
  <c r="O35" i="15"/>
  <c r="K49" i="15"/>
  <c r="O34" i="15"/>
  <c r="Q8" i="15"/>
  <c r="K37" i="15"/>
  <c r="K39" i="15"/>
  <c r="K41" i="15"/>
  <c r="K43" i="15"/>
  <c r="K45" i="15"/>
  <c r="K47" i="15"/>
  <c r="K50" i="15"/>
  <c r="K36" i="15"/>
  <c r="K35" i="15"/>
  <c r="K38" i="15"/>
  <c r="K40" i="15"/>
  <c r="K42" i="15"/>
  <c r="K44" i="15"/>
  <c r="K46" i="14"/>
  <c r="K42" i="14"/>
  <c r="K35" i="14"/>
  <c r="K34" i="14"/>
  <c r="Q6" i="14"/>
  <c r="K36" i="14"/>
  <c r="K50" i="14"/>
  <c r="K43" i="14"/>
  <c r="K41" i="14"/>
  <c r="K37" i="14"/>
  <c r="K49" i="14"/>
  <c r="Q9" i="14"/>
  <c r="G40" i="14"/>
  <c r="G45" i="14"/>
  <c r="I44" i="14"/>
  <c r="I50" i="14"/>
  <c r="O34" i="14"/>
  <c r="E36" i="14"/>
  <c r="O35" i="14"/>
  <c r="W3" i="13"/>
  <c r="X3" i="13" s="1"/>
  <c r="V13" i="12"/>
  <c r="W6" i="11"/>
  <c r="X6" i="11" s="1"/>
  <c r="J1" i="11"/>
  <c r="J7" i="11" s="1"/>
  <c r="V12" i="11"/>
  <c r="V13" i="13"/>
  <c r="W4" i="13"/>
  <c r="X4" i="13" s="1"/>
  <c r="W5" i="13"/>
  <c r="X5" i="13" s="1"/>
  <c r="J5" i="13"/>
  <c r="W6" i="13"/>
  <c r="X6" i="13" s="1"/>
  <c r="V15" i="13"/>
  <c r="W6" i="12"/>
  <c r="X6" i="12" s="1"/>
  <c r="W3" i="12"/>
  <c r="X3" i="12" s="1"/>
  <c r="J7" i="12"/>
  <c r="W2" i="12"/>
  <c r="X2" i="12" s="1"/>
  <c r="V12" i="12"/>
  <c r="V15" i="12" s="1"/>
  <c r="V13" i="11"/>
  <c r="V15" i="11" s="1"/>
  <c r="W2" i="11"/>
  <c r="X2" i="11" s="1"/>
  <c r="S4" i="16" l="1"/>
  <c r="Q7" i="14"/>
  <c r="K39" i="14"/>
  <c r="K48" i="14"/>
  <c r="M40" i="14"/>
  <c r="M43" i="14"/>
  <c r="K45" i="14"/>
  <c r="K38" i="14"/>
  <c r="M38" i="14"/>
  <c r="M42" i="14"/>
  <c r="Q8" i="14"/>
  <c r="K47" i="14"/>
  <c r="K40" i="14"/>
  <c r="M45" i="14"/>
  <c r="M36" i="14"/>
  <c r="O7" i="14" s="1"/>
  <c r="P7" i="14" s="1"/>
  <c r="I48" i="14"/>
  <c r="I52" i="14"/>
  <c r="G44" i="14"/>
  <c r="I41" i="14"/>
  <c r="Q5" i="14"/>
  <c r="I36" i="14"/>
  <c r="G39" i="14"/>
  <c r="G46" i="14"/>
  <c r="I37" i="14"/>
  <c r="I43" i="14"/>
  <c r="I35" i="14"/>
  <c r="I34" i="14"/>
  <c r="G43" i="14"/>
  <c r="Q4" i="14"/>
  <c r="S6" i="14" s="1"/>
  <c r="G42" i="14"/>
  <c r="I51" i="14"/>
  <c r="I45" i="14"/>
  <c r="I38" i="14"/>
  <c r="I53" i="14"/>
  <c r="G36" i="14"/>
  <c r="G48" i="14"/>
  <c r="O3" i="14"/>
  <c r="P3" i="14" s="1"/>
  <c r="G47" i="14"/>
  <c r="G50" i="14"/>
  <c r="I47" i="14"/>
  <c r="I40" i="14"/>
  <c r="G37" i="14"/>
  <c r="G35" i="14"/>
  <c r="G34" i="14"/>
  <c r="S4" i="14"/>
  <c r="I46" i="14"/>
  <c r="I39" i="14"/>
  <c r="I49" i="14"/>
  <c r="G41" i="14"/>
  <c r="G38" i="14"/>
  <c r="Q34" i="14"/>
  <c r="O9" i="14" s="1"/>
  <c r="P9" i="14" s="1"/>
  <c r="I50" i="15"/>
  <c r="I42" i="15"/>
  <c r="E35" i="15"/>
  <c r="I37" i="15"/>
  <c r="I48" i="15"/>
  <c r="I46" i="15"/>
  <c r="I39" i="15"/>
  <c r="I51" i="15"/>
  <c r="O5" i="15" s="1"/>
  <c r="P5" i="15" s="1"/>
  <c r="I52" i="15"/>
  <c r="I41" i="15"/>
  <c r="Q5" i="15"/>
  <c r="S6" i="15" s="1"/>
  <c r="M34" i="15"/>
  <c r="O7" i="15" s="1"/>
  <c r="P7" i="15" s="1"/>
  <c r="Q7" i="15"/>
  <c r="M35" i="15"/>
  <c r="M37" i="15"/>
  <c r="M36" i="15"/>
  <c r="M38" i="15"/>
  <c r="M39" i="15"/>
  <c r="M46" i="15"/>
  <c r="M40" i="15"/>
  <c r="M40" i="16"/>
  <c r="M45" i="16"/>
  <c r="M34" i="16"/>
  <c r="M36" i="16"/>
  <c r="M43" i="16"/>
  <c r="G37" i="16"/>
  <c r="M41" i="16"/>
  <c r="G36" i="16"/>
  <c r="I47" i="16"/>
  <c r="I38" i="16"/>
  <c r="I53" i="16"/>
  <c r="M42" i="16"/>
  <c r="M39" i="16"/>
  <c r="G48" i="16"/>
  <c r="M44" i="16"/>
  <c r="M37" i="16"/>
  <c r="O7" i="16" s="1"/>
  <c r="P7" i="16" s="1"/>
  <c r="I36" i="16"/>
  <c r="K43" i="16"/>
  <c r="M46" i="16"/>
  <c r="G39" i="16"/>
  <c r="G50" i="16"/>
  <c r="J3" i="16"/>
  <c r="I4" i="16" s="1"/>
  <c r="J4" i="16" s="1"/>
  <c r="I5" i="16" s="1"/>
  <c r="J5" i="16" s="1"/>
  <c r="I6" i="16" s="1"/>
  <c r="J6" i="16" s="1"/>
  <c r="I7" i="16" s="1"/>
  <c r="J7" i="16" s="1"/>
  <c r="I8" i="16" s="1"/>
  <c r="J8" i="16" s="1"/>
  <c r="I9" i="16" s="1"/>
  <c r="J9" i="16" s="1"/>
  <c r="G44" i="16"/>
  <c r="P3" i="16"/>
  <c r="G34" i="16"/>
  <c r="G49" i="16"/>
  <c r="K34" i="16"/>
  <c r="Q34" i="15"/>
  <c r="O9" i="15" s="1"/>
  <c r="P9" i="15" s="1"/>
  <c r="S4" i="15"/>
  <c r="Q4" i="16"/>
  <c r="G46" i="16"/>
  <c r="G41" i="16"/>
  <c r="G35" i="16"/>
  <c r="G43" i="16"/>
  <c r="G38" i="16"/>
  <c r="G45" i="16"/>
  <c r="G40" i="16"/>
  <c r="G47" i="16"/>
  <c r="K36" i="16"/>
  <c r="K47" i="16"/>
  <c r="K42" i="16"/>
  <c r="K44" i="16"/>
  <c r="Q6" i="16"/>
  <c r="K45" i="16"/>
  <c r="K46" i="16"/>
  <c r="K49" i="16"/>
  <c r="K48" i="16"/>
  <c r="K37" i="16"/>
  <c r="O6" i="15"/>
  <c r="P6" i="15" s="1"/>
  <c r="O8" i="14"/>
  <c r="P8" i="14" s="1"/>
  <c r="O5" i="16"/>
  <c r="P5" i="16" s="1"/>
  <c r="O8" i="15"/>
  <c r="P8" i="15" s="1"/>
  <c r="O3" i="15"/>
  <c r="O4" i="15"/>
  <c r="P4" i="15" s="1"/>
  <c r="O6" i="14"/>
  <c r="P6" i="14" s="1"/>
  <c r="J3" i="13"/>
  <c r="J7" i="13" s="1"/>
  <c r="S6" i="16" l="1"/>
  <c r="S8" i="16" s="1"/>
  <c r="O4" i="14"/>
  <c r="O5" i="14"/>
  <c r="P5" i="14" s="1"/>
  <c r="S8" i="14"/>
  <c r="P4" i="14"/>
  <c r="S5" i="14"/>
  <c r="S8" i="15"/>
  <c r="O4" i="16"/>
  <c r="P4" i="16" s="1"/>
  <c r="O6" i="16"/>
  <c r="P6" i="16" s="1"/>
  <c r="S5" i="15"/>
  <c r="P3" i="15"/>
  <c r="V16" i="10" l="1"/>
  <c r="V15" i="10"/>
  <c r="V13" i="10"/>
  <c r="R23" i="10"/>
  <c r="R24" i="10"/>
  <c r="R25" i="10"/>
  <c r="R26" i="10"/>
  <c r="R22" i="10"/>
  <c r="R18" i="10"/>
  <c r="R19" i="10"/>
  <c r="R20" i="10"/>
  <c r="R21" i="10"/>
  <c r="R17" i="10"/>
  <c r="R13" i="10"/>
  <c r="R14" i="10"/>
  <c r="R15" i="10"/>
  <c r="R16" i="10"/>
  <c r="R12" i="10"/>
  <c r="R7" i="10"/>
  <c r="R8" i="10"/>
  <c r="R9" i="10"/>
  <c r="R10" i="10"/>
  <c r="R11" i="10"/>
  <c r="R3" i="10"/>
  <c r="R4" i="10"/>
  <c r="R5" i="10"/>
  <c r="R6" i="10"/>
  <c r="R2" i="10"/>
  <c r="V12" i="10"/>
  <c r="X3" i="10"/>
  <c r="X4" i="10"/>
  <c r="X5" i="10"/>
  <c r="X6" i="10"/>
  <c r="X2" i="10"/>
  <c r="W3" i="10"/>
  <c r="W4" i="10"/>
  <c r="W5" i="10"/>
  <c r="W6" i="10"/>
  <c r="W2" i="10"/>
  <c r="V6" i="10"/>
  <c r="V3" i="10"/>
  <c r="V4" i="10"/>
  <c r="V5" i="10"/>
  <c r="V2" i="10"/>
  <c r="U6" i="10"/>
  <c r="U5" i="10"/>
  <c r="U4" i="10"/>
  <c r="U3" i="10"/>
  <c r="U2" i="10"/>
  <c r="J8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J2" i="9" l="1"/>
  <c r="F3" i="9"/>
  <c r="I2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2" i="9"/>
  <c r="E7" i="9"/>
  <c r="E8" i="9"/>
  <c r="E9" i="9"/>
  <c r="E15" i="9"/>
  <c r="E16" i="9"/>
  <c r="E17" i="9"/>
  <c r="E23" i="9"/>
  <c r="E24" i="9"/>
  <c r="E25" i="9"/>
  <c r="E31" i="9"/>
  <c r="E32" i="9"/>
  <c r="E33" i="9"/>
  <c r="E39" i="9"/>
  <c r="E40" i="9"/>
  <c r="E41" i="9"/>
  <c r="E47" i="9"/>
  <c r="E48" i="9"/>
  <c r="E49" i="9"/>
  <c r="E55" i="9"/>
  <c r="E56" i="9"/>
  <c r="E57" i="9"/>
  <c r="E63" i="9"/>
  <c r="E64" i="9"/>
  <c r="E65" i="9"/>
  <c r="E71" i="9"/>
  <c r="E72" i="9"/>
  <c r="E73" i="9"/>
  <c r="D3" i="9"/>
  <c r="E3" i="9" s="1"/>
  <c r="D4" i="9"/>
  <c r="E4" i="9" s="1"/>
  <c r="D5" i="9"/>
  <c r="E5" i="9" s="1"/>
  <c r="D6" i="9"/>
  <c r="E6" i="9" s="1"/>
  <c r="D7" i="9"/>
  <c r="D8" i="9"/>
  <c r="D9" i="9"/>
  <c r="D10" i="9"/>
  <c r="E10" i="9" s="1"/>
  <c r="D11" i="9"/>
  <c r="E11" i="9" s="1"/>
  <c r="D12" i="9"/>
  <c r="E12" i="9" s="1"/>
  <c r="D13" i="9"/>
  <c r="E13" i="9" s="1"/>
  <c r="D14" i="9"/>
  <c r="E14" i="9" s="1"/>
  <c r="D15" i="9"/>
  <c r="D16" i="9"/>
  <c r="D17" i="9"/>
  <c r="D18" i="9"/>
  <c r="E18" i="9" s="1"/>
  <c r="D19" i="9"/>
  <c r="E19" i="9" s="1"/>
  <c r="D20" i="9"/>
  <c r="E20" i="9" s="1"/>
  <c r="D21" i="9"/>
  <c r="E21" i="9" s="1"/>
  <c r="D22" i="9"/>
  <c r="E22" i="9" s="1"/>
  <c r="D23" i="9"/>
  <c r="D24" i="9"/>
  <c r="D25" i="9"/>
  <c r="D26" i="9"/>
  <c r="E26" i="9" s="1"/>
  <c r="D27" i="9"/>
  <c r="E27" i="9" s="1"/>
  <c r="D28" i="9"/>
  <c r="E28" i="9" s="1"/>
  <c r="D29" i="9"/>
  <c r="E29" i="9" s="1"/>
  <c r="D30" i="9"/>
  <c r="E30" i="9" s="1"/>
  <c r="D31" i="9"/>
  <c r="D32" i="9"/>
  <c r="D33" i="9"/>
  <c r="D34" i="9"/>
  <c r="E34" i="9" s="1"/>
  <c r="D35" i="9"/>
  <c r="E35" i="9" s="1"/>
  <c r="D36" i="9"/>
  <c r="E36" i="9" s="1"/>
  <c r="D37" i="9"/>
  <c r="E37" i="9" s="1"/>
  <c r="D38" i="9"/>
  <c r="E38" i="9" s="1"/>
  <c r="D39" i="9"/>
  <c r="D40" i="9"/>
  <c r="D41" i="9"/>
  <c r="D42" i="9"/>
  <c r="E42" i="9" s="1"/>
  <c r="D43" i="9"/>
  <c r="E43" i="9" s="1"/>
  <c r="D44" i="9"/>
  <c r="E44" i="9" s="1"/>
  <c r="D45" i="9"/>
  <c r="E45" i="9" s="1"/>
  <c r="D46" i="9"/>
  <c r="E46" i="9" s="1"/>
  <c r="D47" i="9"/>
  <c r="D48" i="9"/>
  <c r="D49" i="9"/>
  <c r="D50" i="9"/>
  <c r="E50" i="9" s="1"/>
  <c r="D51" i="9"/>
  <c r="E51" i="9" s="1"/>
  <c r="D52" i="9"/>
  <c r="E52" i="9" s="1"/>
  <c r="D53" i="9"/>
  <c r="E53" i="9" s="1"/>
  <c r="D54" i="9"/>
  <c r="E54" i="9" s="1"/>
  <c r="D55" i="9"/>
  <c r="D56" i="9"/>
  <c r="D57" i="9"/>
  <c r="D58" i="9"/>
  <c r="E58" i="9" s="1"/>
  <c r="D59" i="9"/>
  <c r="E59" i="9" s="1"/>
  <c r="D60" i="9"/>
  <c r="E60" i="9" s="1"/>
  <c r="D61" i="9"/>
  <c r="E61" i="9" s="1"/>
  <c r="D62" i="9"/>
  <c r="E62" i="9" s="1"/>
  <c r="D63" i="9"/>
  <c r="D64" i="9"/>
  <c r="D65" i="9"/>
  <c r="D66" i="9"/>
  <c r="E66" i="9" s="1"/>
  <c r="D67" i="9"/>
  <c r="E67" i="9" s="1"/>
  <c r="D68" i="9"/>
  <c r="E68" i="9" s="1"/>
  <c r="D69" i="9"/>
  <c r="E69" i="9" s="1"/>
  <c r="D70" i="9"/>
  <c r="E70" i="9" s="1"/>
  <c r="D71" i="9"/>
  <c r="D72" i="9"/>
  <c r="D73" i="9"/>
  <c r="D74" i="9"/>
  <c r="E74" i="9" s="1"/>
  <c r="D75" i="9"/>
  <c r="E75" i="9" s="1"/>
  <c r="D76" i="9"/>
  <c r="E76" i="9" s="1"/>
  <c r="D2" i="9"/>
  <c r="E2" i="9" s="1"/>
  <c r="L12" i="8"/>
  <c r="L11" i="8"/>
  <c r="L10" i="8"/>
  <c r="N2" i="8"/>
  <c r="M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2" i="8"/>
  <c r="J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2" i="8"/>
  <c r="K2" i="8" s="1"/>
  <c r="F16" i="8"/>
  <c r="F32" i="8"/>
  <c r="F39" i="8"/>
  <c r="F55" i="8"/>
  <c r="F58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E56" i="8"/>
  <c r="F56" i="8" s="1"/>
  <c r="E57" i="8"/>
  <c r="F57" i="8" s="1"/>
  <c r="E58" i="8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2" i="8"/>
  <c r="F2" i="8" s="1"/>
  <c r="D3" i="8"/>
  <c r="D4" i="8"/>
  <c r="D5" i="8"/>
  <c r="D6" i="8"/>
  <c r="D7" i="8"/>
  <c r="H2" i="8" s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2" i="8"/>
  <c r="M3" i="7"/>
  <c r="M2" i="7"/>
  <c r="E3" i="7"/>
  <c r="E2" i="7"/>
  <c r="H2" i="9" l="1"/>
  <c r="I6" i="9" s="1"/>
  <c r="G2" i="9"/>
  <c r="L2" i="8"/>
  <c r="I2" i="8"/>
  <c r="I5" i="9" l="1"/>
  <c r="C6" i="5" l="1"/>
  <c r="L4" i="5"/>
  <c r="L3" i="5"/>
  <c r="L9" i="5"/>
  <c r="L8" i="5"/>
  <c r="L7" i="5"/>
  <c r="L6" i="5"/>
  <c r="L5" i="5"/>
  <c r="K9" i="5"/>
  <c r="K8" i="5"/>
  <c r="K7" i="5"/>
  <c r="K6" i="5"/>
  <c r="K5" i="5"/>
  <c r="K4" i="5"/>
  <c r="K3" i="5"/>
  <c r="E4" i="5"/>
  <c r="E6" i="5"/>
  <c r="E3" i="5"/>
  <c r="I3" i="5" s="1"/>
  <c r="M9" i="5" l="1"/>
  <c r="Q9" i="5" s="1"/>
  <c r="M3" i="5"/>
  <c r="Q3" i="5" s="1"/>
  <c r="C2" i="5"/>
  <c r="C69" i="5"/>
  <c r="C61" i="5"/>
  <c r="C53" i="5"/>
  <c r="C45" i="5"/>
  <c r="C37" i="5"/>
  <c r="C29" i="5"/>
  <c r="C21" i="5"/>
  <c r="C13" i="5"/>
  <c r="C5" i="5"/>
  <c r="C76" i="5"/>
  <c r="C68" i="5"/>
  <c r="C60" i="5"/>
  <c r="C52" i="5"/>
  <c r="C44" i="5"/>
  <c r="C36" i="5"/>
  <c r="C28" i="5"/>
  <c r="C20" i="5"/>
  <c r="C12" i="5"/>
  <c r="C4" i="5"/>
  <c r="C74" i="5"/>
  <c r="C66" i="5"/>
  <c r="C58" i="5"/>
  <c r="C50" i="5"/>
  <c r="C42" i="5"/>
  <c r="C34" i="5"/>
  <c r="C26" i="5"/>
  <c r="C18" i="5"/>
  <c r="C10" i="5"/>
  <c r="C75" i="5"/>
  <c r="C67" i="5"/>
  <c r="C59" i="5"/>
  <c r="C51" i="5"/>
  <c r="C43" i="5"/>
  <c r="C35" i="5"/>
  <c r="C27" i="5"/>
  <c r="C19" i="5"/>
  <c r="C11" i="5"/>
  <c r="C3" i="5"/>
  <c r="C73" i="5"/>
  <c r="C65" i="5"/>
  <c r="C57" i="5"/>
  <c r="C49" i="5"/>
  <c r="C41" i="5"/>
  <c r="C33" i="5"/>
  <c r="C25" i="5"/>
  <c r="C17" i="5"/>
  <c r="C9" i="5"/>
  <c r="C16" i="5"/>
  <c r="C72" i="5"/>
  <c r="C56" i="5"/>
  <c r="C40" i="5"/>
  <c r="C71" i="5"/>
  <c r="C63" i="5"/>
  <c r="C55" i="5"/>
  <c r="C47" i="5"/>
  <c r="C39" i="5"/>
  <c r="C31" i="5"/>
  <c r="C23" i="5"/>
  <c r="C15" i="5"/>
  <c r="C7" i="5"/>
  <c r="C64" i="5"/>
  <c r="C48" i="5"/>
  <c r="C32" i="5"/>
  <c r="C24" i="5"/>
  <c r="C8" i="5"/>
  <c r="C70" i="5"/>
  <c r="C62" i="5"/>
  <c r="C54" i="5"/>
  <c r="C46" i="5"/>
  <c r="C38" i="5"/>
  <c r="C30" i="5"/>
  <c r="C22" i="5"/>
  <c r="C14" i="5"/>
  <c r="E37" i="5"/>
  <c r="E34" i="5"/>
  <c r="E35" i="5"/>
  <c r="M5" i="5"/>
  <c r="M7" i="5"/>
  <c r="M6" i="5"/>
  <c r="M4" i="5"/>
  <c r="Q4" i="5" s="1"/>
  <c r="M8" i="5"/>
  <c r="E5" i="5"/>
  <c r="E7" i="5" s="1"/>
  <c r="J3" i="5" s="1"/>
  <c r="I4" i="5" s="1"/>
  <c r="J4" i="5" s="1"/>
  <c r="I5" i="5" s="1"/>
  <c r="J5" i="5" s="1"/>
  <c r="I6" i="5" s="1"/>
  <c r="C10" i="3"/>
  <c r="E36" i="5" l="1"/>
  <c r="Q34" i="5"/>
  <c r="O9" i="5" s="1"/>
  <c r="P9" i="5" s="1"/>
  <c r="S4" i="5"/>
  <c r="Q8" i="5"/>
  <c r="O36" i="5"/>
  <c r="O35" i="5"/>
  <c r="O34" i="5"/>
  <c r="I38" i="5"/>
  <c r="I46" i="5"/>
  <c r="I34" i="5"/>
  <c r="I40" i="5"/>
  <c r="I43" i="5"/>
  <c r="I39" i="5"/>
  <c r="I47" i="5"/>
  <c r="I48" i="5"/>
  <c r="I35" i="5"/>
  <c r="I37" i="5"/>
  <c r="I41" i="5"/>
  <c r="I49" i="5"/>
  <c r="I42" i="5"/>
  <c r="I50" i="5"/>
  <c r="I51" i="5"/>
  <c r="I53" i="5"/>
  <c r="Q5" i="5"/>
  <c r="I36" i="5"/>
  <c r="I44" i="5"/>
  <c r="I52" i="5"/>
  <c r="I45" i="5"/>
  <c r="K39" i="5"/>
  <c r="K47" i="5"/>
  <c r="K46" i="5"/>
  <c r="K40" i="5"/>
  <c r="K48" i="5"/>
  <c r="K41" i="5"/>
  <c r="K49" i="5"/>
  <c r="K36" i="5"/>
  <c r="Q6" i="5"/>
  <c r="K42" i="5"/>
  <c r="K50" i="5"/>
  <c r="K34" i="5"/>
  <c r="K44" i="5"/>
  <c r="K38" i="5"/>
  <c r="K35" i="5"/>
  <c r="K43" i="5"/>
  <c r="K37" i="5"/>
  <c r="K45" i="5"/>
  <c r="M36" i="5"/>
  <c r="M44" i="5"/>
  <c r="Q7" i="5"/>
  <c r="M41" i="5"/>
  <c r="M37" i="5"/>
  <c r="M45" i="5"/>
  <c r="M38" i="5"/>
  <c r="M46" i="5"/>
  <c r="M39" i="5"/>
  <c r="M34" i="5"/>
  <c r="M35" i="5"/>
  <c r="M40" i="5"/>
  <c r="M42" i="5"/>
  <c r="M43" i="5"/>
  <c r="O3" i="5"/>
  <c r="G35" i="5"/>
  <c r="G36" i="5"/>
  <c r="G37" i="5"/>
  <c r="G45" i="5"/>
  <c r="G46" i="5"/>
  <c r="G38" i="5"/>
  <c r="G39" i="5"/>
  <c r="G47" i="5"/>
  <c r="G50" i="5"/>
  <c r="G44" i="5"/>
  <c r="G40" i="5"/>
  <c r="G48" i="5"/>
  <c r="G34" i="5"/>
  <c r="G41" i="5"/>
  <c r="G49" i="5"/>
  <c r="G42" i="5"/>
  <c r="G43" i="5"/>
  <c r="J6" i="5"/>
  <c r="I7" i="5" s="1"/>
  <c r="B24" i="2"/>
  <c r="AA3" i="4"/>
  <c r="W3" i="4"/>
  <c r="S3" i="4"/>
  <c r="O3" i="4"/>
  <c r="AA2" i="4"/>
  <c r="W2" i="4"/>
  <c r="S2" i="4"/>
  <c r="O2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G3" i="4"/>
  <c r="G4" i="4"/>
  <c r="G5" i="4"/>
  <c r="G6" i="4"/>
  <c r="G7" i="4"/>
  <c r="G8" i="4"/>
  <c r="G9" i="4"/>
  <c r="G10" i="4"/>
  <c r="Q10" i="4" s="1"/>
  <c r="G11" i="4"/>
  <c r="G12" i="4"/>
  <c r="G13" i="4"/>
  <c r="G14" i="4"/>
  <c r="G15" i="4"/>
  <c r="G16" i="4"/>
  <c r="G17" i="4"/>
  <c r="G18" i="4"/>
  <c r="Q18" i="4" s="1"/>
  <c r="G19" i="4"/>
  <c r="G20" i="4"/>
  <c r="G21" i="4"/>
  <c r="G22" i="4"/>
  <c r="G23" i="4"/>
  <c r="G24" i="4"/>
  <c r="G25" i="4"/>
  <c r="G26" i="4"/>
  <c r="Q26" i="4" s="1"/>
  <c r="G27" i="4"/>
  <c r="G28" i="4"/>
  <c r="G29" i="4"/>
  <c r="G30" i="4"/>
  <c r="G31" i="4"/>
  <c r="G32" i="4"/>
  <c r="G33" i="4"/>
  <c r="G34" i="4"/>
  <c r="Q34" i="4" s="1"/>
  <c r="G35" i="4"/>
  <c r="G36" i="4"/>
  <c r="G37" i="4"/>
  <c r="G38" i="4"/>
  <c r="G39" i="4"/>
  <c r="G40" i="4"/>
  <c r="G41" i="4"/>
  <c r="G42" i="4"/>
  <c r="Q42" i="4" s="1"/>
  <c r="G43" i="4"/>
  <c r="G44" i="4"/>
  <c r="Y44" i="4" s="1"/>
  <c r="G45" i="4"/>
  <c r="U45" i="4" s="1"/>
  <c r="G46" i="4"/>
  <c r="G47" i="4"/>
  <c r="G48" i="4"/>
  <c r="G49" i="4"/>
  <c r="G50" i="4"/>
  <c r="Q50" i="4" s="1"/>
  <c r="G51" i="4"/>
  <c r="G52" i="4"/>
  <c r="Q52" i="4" s="1"/>
  <c r="G53" i="4"/>
  <c r="U53" i="4" s="1"/>
  <c r="G54" i="4"/>
  <c r="G55" i="4"/>
  <c r="G56" i="4"/>
  <c r="G57" i="4"/>
  <c r="G58" i="4"/>
  <c r="Q58" i="4" s="1"/>
  <c r="G59" i="4"/>
  <c r="U59" i="4" s="1"/>
  <c r="G60" i="4"/>
  <c r="Q60" i="4" s="1"/>
  <c r="G61" i="4"/>
  <c r="U61" i="4" s="1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Y61" i="4"/>
  <c r="U60" i="4"/>
  <c r="M60" i="4"/>
  <c r="Y59" i="4"/>
  <c r="M59" i="4"/>
  <c r="Y57" i="4"/>
  <c r="U57" i="4"/>
  <c r="Q57" i="4"/>
  <c r="M57" i="4"/>
  <c r="Y56" i="4"/>
  <c r="U56" i="4"/>
  <c r="Q56" i="4"/>
  <c r="M56" i="4"/>
  <c r="Y55" i="4"/>
  <c r="U55" i="4"/>
  <c r="Q55" i="4"/>
  <c r="M55" i="4"/>
  <c r="Y54" i="4"/>
  <c r="U54" i="4"/>
  <c r="Q54" i="4"/>
  <c r="M54" i="4"/>
  <c r="Y53" i="4"/>
  <c r="U52" i="4"/>
  <c r="M52" i="4"/>
  <c r="Y51" i="4"/>
  <c r="U51" i="4"/>
  <c r="Q51" i="4"/>
  <c r="M51" i="4"/>
  <c r="Y49" i="4"/>
  <c r="U49" i="4"/>
  <c r="Q49" i="4"/>
  <c r="M49" i="4"/>
  <c r="Y48" i="4"/>
  <c r="U48" i="4"/>
  <c r="Q48" i="4"/>
  <c r="M48" i="4"/>
  <c r="Y47" i="4"/>
  <c r="U47" i="4"/>
  <c r="Q47" i="4"/>
  <c r="M47" i="4"/>
  <c r="Y46" i="4"/>
  <c r="U46" i="4"/>
  <c r="Q46" i="4"/>
  <c r="M46" i="4"/>
  <c r="Y45" i="4"/>
  <c r="M45" i="4"/>
  <c r="U44" i="4"/>
  <c r="Q44" i="4"/>
  <c r="M44" i="4"/>
  <c r="Y43" i="4"/>
  <c r="U43" i="4"/>
  <c r="Q43" i="4"/>
  <c r="M43" i="4"/>
  <c r="Y41" i="4"/>
  <c r="U41" i="4"/>
  <c r="Q41" i="4"/>
  <c r="M41" i="4"/>
  <c r="Y40" i="4"/>
  <c r="U40" i="4"/>
  <c r="Q40" i="4"/>
  <c r="M40" i="4"/>
  <c r="Y39" i="4"/>
  <c r="U39" i="4"/>
  <c r="Q39" i="4"/>
  <c r="M39" i="4"/>
  <c r="Y38" i="4"/>
  <c r="U38" i="4"/>
  <c r="Q38" i="4"/>
  <c r="M38" i="4"/>
  <c r="Y37" i="4"/>
  <c r="U37" i="4"/>
  <c r="Q37" i="4"/>
  <c r="M37" i="4"/>
  <c r="Y36" i="4"/>
  <c r="U36" i="4"/>
  <c r="Q36" i="4"/>
  <c r="M36" i="4"/>
  <c r="Y35" i="4"/>
  <c r="U35" i="4"/>
  <c r="Q35" i="4"/>
  <c r="M35" i="4"/>
  <c r="U34" i="4"/>
  <c r="Y33" i="4"/>
  <c r="U33" i="4"/>
  <c r="Q33" i="4"/>
  <c r="M33" i="4"/>
  <c r="Y32" i="4"/>
  <c r="U32" i="4"/>
  <c r="Q32" i="4"/>
  <c r="M32" i="4"/>
  <c r="Y31" i="4"/>
  <c r="U31" i="4"/>
  <c r="Q31" i="4"/>
  <c r="M31" i="4"/>
  <c r="Y30" i="4"/>
  <c r="U30" i="4"/>
  <c r="Q30" i="4"/>
  <c r="M30" i="4"/>
  <c r="Y29" i="4"/>
  <c r="U29" i="4"/>
  <c r="Q29" i="4"/>
  <c r="M29" i="4"/>
  <c r="Y28" i="4"/>
  <c r="U28" i="4"/>
  <c r="Q28" i="4"/>
  <c r="M28" i="4"/>
  <c r="Y27" i="4"/>
  <c r="U27" i="4"/>
  <c r="Q27" i="4"/>
  <c r="M27" i="4"/>
  <c r="U26" i="4"/>
  <c r="Y25" i="4"/>
  <c r="U25" i="4"/>
  <c r="Q25" i="4"/>
  <c r="M25" i="4"/>
  <c r="Y24" i="4"/>
  <c r="U24" i="4"/>
  <c r="Q24" i="4"/>
  <c r="M24" i="4"/>
  <c r="Y23" i="4"/>
  <c r="U23" i="4"/>
  <c r="Q23" i="4"/>
  <c r="M23" i="4"/>
  <c r="Y22" i="4"/>
  <c r="U22" i="4"/>
  <c r="Q22" i="4"/>
  <c r="M22" i="4"/>
  <c r="Y21" i="4"/>
  <c r="U21" i="4"/>
  <c r="Q21" i="4"/>
  <c r="M21" i="4"/>
  <c r="Y20" i="4"/>
  <c r="U20" i="4"/>
  <c r="Q20" i="4"/>
  <c r="M20" i="4"/>
  <c r="Y19" i="4"/>
  <c r="U19" i="4"/>
  <c r="Q19" i="4"/>
  <c r="M19" i="4"/>
  <c r="U18" i="4"/>
  <c r="Y17" i="4"/>
  <c r="U17" i="4"/>
  <c r="Q17" i="4"/>
  <c r="M17" i="4"/>
  <c r="Y16" i="4"/>
  <c r="U16" i="4"/>
  <c r="Q16" i="4"/>
  <c r="M16" i="4"/>
  <c r="Y15" i="4"/>
  <c r="U15" i="4"/>
  <c r="Q15" i="4"/>
  <c r="M15" i="4"/>
  <c r="Y14" i="4"/>
  <c r="U14" i="4"/>
  <c r="Q14" i="4"/>
  <c r="M14" i="4"/>
  <c r="Y13" i="4"/>
  <c r="U13" i="4"/>
  <c r="Q13" i="4"/>
  <c r="M13" i="4"/>
  <c r="Y12" i="4"/>
  <c r="U12" i="4"/>
  <c r="Q12" i="4"/>
  <c r="M12" i="4"/>
  <c r="Y11" i="4"/>
  <c r="U11" i="4"/>
  <c r="Q11" i="4"/>
  <c r="M11" i="4"/>
  <c r="U10" i="4"/>
  <c r="Y9" i="4"/>
  <c r="U9" i="4"/>
  <c r="Q9" i="4"/>
  <c r="M9" i="4"/>
  <c r="Y8" i="4"/>
  <c r="U8" i="4"/>
  <c r="Q8" i="4"/>
  <c r="M8" i="4"/>
  <c r="Y7" i="4"/>
  <c r="U7" i="4"/>
  <c r="Q7" i="4"/>
  <c r="M7" i="4"/>
  <c r="Y6" i="4"/>
  <c r="U6" i="4"/>
  <c r="Q6" i="4"/>
  <c r="M6" i="4"/>
  <c r="Y5" i="4"/>
  <c r="U5" i="4"/>
  <c r="Q5" i="4"/>
  <c r="M5" i="4"/>
  <c r="Y4" i="4"/>
  <c r="U4" i="4"/>
  <c r="Q4" i="4"/>
  <c r="M4" i="4"/>
  <c r="Y3" i="4"/>
  <c r="U3" i="4"/>
  <c r="Q3" i="4"/>
  <c r="M3" i="4"/>
  <c r="Y2" i="4"/>
  <c r="U2" i="4"/>
  <c r="Q2" i="4"/>
  <c r="M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G2" i="4"/>
  <c r="B27" i="2"/>
  <c r="D27" i="2" s="1"/>
  <c r="C15" i="3"/>
  <c r="C12" i="3"/>
  <c r="C14" i="3" s="1"/>
  <c r="C9" i="3"/>
  <c r="G6" i="3"/>
  <c r="G5" i="3"/>
  <c r="F5" i="3"/>
  <c r="G4" i="3"/>
  <c r="F4" i="3"/>
  <c r="E4" i="3"/>
  <c r="G3" i="3"/>
  <c r="F3" i="3"/>
  <c r="E3" i="3"/>
  <c r="D3" i="3"/>
  <c r="E27" i="2"/>
  <c r="E26" i="2"/>
  <c r="E25" i="2"/>
  <c r="E24" i="2"/>
  <c r="D24" i="2"/>
  <c r="H15" i="2"/>
  <c r="B25" i="2" s="1"/>
  <c r="D25" i="2" s="1"/>
  <c r="D26" i="2"/>
  <c r="B26" i="2"/>
  <c r="W9" i="2"/>
  <c r="R15" i="2"/>
  <c r="R9" i="2"/>
  <c r="M15" i="2"/>
  <c r="M9" i="2"/>
  <c r="H9" i="2"/>
  <c r="C15" i="2"/>
  <c r="C9" i="2"/>
  <c r="G3" i="2"/>
  <c r="G4" i="2"/>
  <c r="G5" i="2"/>
  <c r="E12" i="2"/>
  <c r="E11" i="2"/>
  <c r="D11" i="2"/>
  <c r="E10" i="2"/>
  <c r="D10" i="2"/>
  <c r="C10" i="2"/>
  <c r="G6" i="2"/>
  <c r="F5" i="2"/>
  <c r="F4" i="2"/>
  <c r="E4" i="2"/>
  <c r="F3" i="2"/>
  <c r="E3" i="2"/>
  <c r="D3" i="2"/>
  <c r="J15" i="1"/>
  <c r="N9" i="1"/>
  <c r="M9" i="1"/>
  <c r="L9" i="1"/>
  <c r="K9" i="1"/>
  <c r="M13" i="1"/>
  <c r="L13" i="1"/>
  <c r="K13" i="1"/>
  <c r="J13" i="1"/>
  <c r="N12" i="1"/>
  <c r="L12" i="1"/>
  <c r="K12" i="1"/>
  <c r="J12" i="1"/>
  <c r="N11" i="1"/>
  <c r="M11" i="1"/>
  <c r="K11" i="1"/>
  <c r="J11" i="1"/>
  <c r="N10" i="1"/>
  <c r="M10" i="1"/>
  <c r="L10" i="1"/>
  <c r="J10" i="1"/>
  <c r="S6" i="5" l="1"/>
  <c r="S8" i="5" s="1"/>
  <c r="O8" i="5"/>
  <c r="P8" i="5" s="1"/>
  <c r="O7" i="5"/>
  <c r="P7" i="5" s="1"/>
  <c r="O6" i="5"/>
  <c r="P6" i="5" s="1"/>
  <c r="P3" i="5"/>
  <c r="O4" i="5"/>
  <c r="P4" i="5" s="1"/>
  <c r="O5" i="5"/>
  <c r="P5" i="5" s="1"/>
  <c r="J7" i="5"/>
  <c r="I8" i="5" s="1"/>
  <c r="J8" i="5" s="1"/>
  <c r="I9" i="5" s="1"/>
  <c r="J9" i="5" s="1"/>
  <c r="Y10" i="4"/>
  <c r="Y18" i="4"/>
  <c r="Y26" i="4"/>
  <c r="Y34" i="4"/>
  <c r="Y42" i="4"/>
  <c r="Y50" i="4"/>
  <c r="Y52" i="4"/>
  <c r="Y58" i="4"/>
  <c r="Y60" i="4"/>
  <c r="U42" i="4"/>
  <c r="M53" i="4"/>
  <c r="M61" i="4"/>
  <c r="U50" i="4"/>
  <c r="U58" i="4"/>
  <c r="Q45" i="4"/>
  <c r="Q53" i="4"/>
  <c r="Q59" i="4"/>
  <c r="Q61" i="4"/>
  <c r="M10" i="4"/>
  <c r="M18" i="4"/>
  <c r="M26" i="4"/>
  <c r="M34" i="4"/>
  <c r="M42" i="4"/>
  <c r="M50" i="4"/>
  <c r="M58" i="4"/>
  <c r="S5" i="5" l="1"/>
  <c r="N5" i="1"/>
  <c r="N4" i="1"/>
  <c r="M4" i="1"/>
  <c r="N3" i="1"/>
  <c r="M3" i="1"/>
  <c r="L3" i="1"/>
  <c r="N2" i="1"/>
  <c r="M2" i="1"/>
  <c r="L2" i="1"/>
  <c r="K2" i="1"/>
</calcChain>
</file>

<file path=xl/sharedStrings.xml><?xml version="1.0" encoding="utf-8"?>
<sst xmlns="http://schemas.openxmlformats.org/spreadsheetml/2006/main" count="417" uniqueCount="146">
  <si>
    <t>Столбец 1</t>
  </si>
  <si>
    <t>Столбец 2</t>
  </si>
  <si>
    <t>Столбец 3</t>
  </si>
  <si>
    <t>Столбец 4</t>
  </si>
  <si>
    <t>Столбец 5</t>
  </si>
  <si>
    <t>tкр</t>
  </si>
  <si>
    <t>Но отвергается -&gt; выборки зависимы</t>
  </si>
  <si>
    <t>R11</t>
  </si>
  <si>
    <t>R12</t>
  </si>
  <si>
    <t>R22</t>
  </si>
  <si>
    <t>R33</t>
  </si>
  <si>
    <t>R44</t>
  </si>
  <si>
    <t>R55</t>
  </si>
  <si>
    <t>R13</t>
  </si>
  <si>
    <t>R14</t>
  </si>
  <si>
    <t>R15</t>
  </si>
  <si>
    <t>ст1</t>
  </si>
  <si>
    <t>проверка на значимость</t>
  </si>
  <si>
    <t>t</t>
  </si>
  <si>
    <t>ст2</t>
  </si>
  <si>
    <t>ст3</t>
  </si>
  <si>
    <t>ст4</t>
  </si>
  <si>
    <t>ст5</t>
  </si>
  <si>
    <t>P</t>
  </si>
  <si>
    <t>P11</t>
  </si>
  <si>
    <t>r</t>
  </si>
  <si>
    <t>Н0 отверг</t>
  </si>
  <si>
    <t>Y</t>
  </si>
  <si>
    <t>x1</t>
  </si>
  <si>
    <t>x2</t>
  </si>
  <si>
    <t>x3</t>
  </si>
  <si>
    <t>x4</t>
  </si>
  <si>
    <t>разность: (y-x1)^2</t>
  </si>
  <si>
    <t>разность: (y-x2)^2</t>
  </si>
  <si>
    <t>разность: (y-x3)^2</t>
  </si>
  <si>
    <t>разность: (y-x4)^2</t>
  </si>
  <si>
    <t>rs</t>
  </si>
  <si>
    <t>определитель матрицы:</t>
  </si>
  <si>
    <t>объем выборки</t>
  </si>
  <si>
    <t>мин. Знач</t>
  </si>
  <si>
    <t>макс. знач</t>
  </si>
  <si>
    <t>размах</t>
  </si>
  <si>
    <t>кол-во интервалов</t>
  </si>
  <si>
    <t>длина интервала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</si>
  <si>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</si>
  <si>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</si>
  <si>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</si>
  <si>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</si>
  <si>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</si>
  <si>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</si>
  <si>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</si>
  <si>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№ Интервала</t>
  </si>
  <si>
    <t>Начало</t>
  </si>
  <si>
    <t>Конец</t>
  </si>
  <si>
    <t>Объем</t>
  </si>
  <si>
    <t>Сумма У по группе</t>
  </si>
  <si>
    <t>Среднее У</t>
  </si>
  <si>
    <t>Сумма ср. кв.</t>
  </si>
  <si>
    <t>Групповая дисп.</t>
  </si>
  <si>
    <t>Общее среднее y</t>
  </si>
  <si>
    <t>Общая дисперсия y</t>
  </si>
  <si>
    <t>Внутригрупп дисп</t>
  </si>
  <si>
    <t>Межгрупп дисп</t>
  </si>
  <si>
    <t>Корел отн</t>
  </si>
  <si>
    <t>Групповое отклонение</t>
  </si>
  <si>
    <t>вид регрессии - нет зависимости</t>
  </si>
  <si>
    <t>вид регрессии - линейная</t>
  </si>
  <si>
    <t>вид регрессии - параболическая</t>
  </si>
  <si>
    <t>вид регрессии - гиперболическая</t>
  </si>
  <si>
    <t>b1</t>
  </si>
  <si>
    <t>b0</t>
  </si>
  <si>
    <t>y=b1*x+b0</t>
  </si>
  <si>
    <t>x</t>
  </si>
  <si>
    <t>y</t>
  </si>
  <si>
    <t>x^4</t>
  </si>
  <si>
    <t>x^2</t>
  </si>
  <si>
    <t>сумм x^4</t>
  </si>
  <si>
    <t>сумм x^2</t>
  </si>
  <si>
    <t>сумм y</t>
  </si>
  <si>
    <t>x^2*y</t>
  </si>
  <si>
    <t>x*y</t>
  </si>
  <si>
    <t>сумм x*y</t>
  </si>
  <si>
    <t>сумм x^2*y</t>
  </si>
  <si>
    <t>b0 =</t>
  </si>
  <si>
    <t>b1=</t>
  </si>
  <si>
    <t>b2=</t>
  </si>
  <si>
    <t>y = b0 + b1*x + b2*x^2</t>
  </si>
  <si>
    <t>x^3</t>
  </si>
  <si>
    <t>сумм x^3</t>
  </si>
  <si>
    <t>сумм x</t>
  </si>
  <si>
    <t>а</t>
  </si>
  <si>
    <t>б</t>
  </si>
  <si>
    <t>с</t>
  </si>
  <si>
    <t>а*2869,314</t>
  </si>
  <si>
    <t>б*883,4936</t>
  </si>
  <si>
    <t>с*313,4404381</t>
  </si>
  <si>
    <t>а*883,4936</t>
  </si>
  <si>
    <t>б*313,4404381</t>
  </si>
  <si>
    <t>с*120,679</t>
  </si>
  <si>
    <t>а*313,4404381</t>
  </si>
  <si>
    <t>б*120,679</t>
  </si>
  <si>
    <t>с*75</t>
  </si>
  <si>
    <t>метод наименьших квадратов</t>
  </si>
  <si>
    <t>1/x</t>
  </si>
  <si>
    <t>(1/x)^2</t>
  </si>
  <si>
    <t>y/x</t>
  </si>
  <si>
    <t>сумм 1/x</t>
  </si>
  <si>
    <t>сумм (1/x)^2</t>
  </si>
  <si>
    <t xml:space="preserve"> сумм y/x</t>
  </si>
  <si>
    <t>y= a + b/x</t>
  </si>
  <si>
    <t>a=</t>
  </si>
  <si>
    <t>b=</t>
  </si>
  <si>
    <t>ср зн х</t>
  </si>
  <si>
    <t>F(x)</t>
  </si>
  <si>
    <t>сумм. Кв. Разн y-F(x)</t>
  </si>
  <si>
    <t>s^2</t>
  </si>
  <si>
    <t>сумм кв разн х - хср</t>
  </si>
  <si>
    <t xml:space="preserve">не значима </t>
  </si>
  <si>
    <t>xi</t>
  </si>
  <si>
    <t>yi</t>
  </si>
  <si>
    <t>F(x(i))</t>
  </si>
  <si>
    <t>Y=b0+b1*x</t>
  </si>
  <si>
    <t>yi-F(xi)</t>
  </si>
  <si>
    <t>(yi-F(xi))^2</t>
  </si>
  <si>
    <t>n</t>
  </si>
  <si>
    <t>m</t>
  </si>
  <si>
    <t>Q2</t>
  </si>
  <si>
    <t>Q3</t>
  </si>
  <si>
    <t>уср</t>
  </si>
  <si>
    <t>адекватна</t>
  </si>
  <si>
    <t xml:space="preserve">значима </t>
  </si>
  <si>
    <t>значима</t>
  </si>
  <si>
    <t>ср кв</t>
  </si>
  <si>
    <t>Среднее У по группе</t>
  </si>
  <si>
    <t>m*yср</t>
  </si>
  <si>
    <t>Сумма ср.кв.откл*m</t>
  </si>
  <si>
    <t>y1</t>
  </si>
  <si>
    <t>y2</t>
  </si>
  <si>
    <t>y3</t>
  </si>
  <si>
    <t>y4</t>
  </si>
  <si>
    <t xml:space="preserve">парный </t>
  </si>
  <si>
    <t>частный</t>
  </si>
  <si>
    <t>множественный</t>
  </si>
  <si>
    <t>ранг</t>
  </si>
  <si>
    <t>кор отн</t>
  </si>
  <si>
    <t>зависимость есть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</si>
</sst>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9" borderId="3" applyNumberFormat="0" applyAlignment="0" applyProtection="0"/>
  </cellStyleXfs>
  <cellXfs count="39">
    <xf numFmtId="0" fontId="0" fillId="0" borderId="0" xfId="0"/>
    <xf numFmtId="164" fontId="2" fillId="0" borderId="0" xfId="2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1" applyFill="1"/>
    <xf numFmtId="0" fontId="0" fillId="0" borderId="0" xfId="0" applyFill="1"/>
    <xf numFmtId="0" fontId="1" fillId="3" borderId="0" xfId="1" applyFill="1"/>
    <xf numFmtId="0" fontId="0" fillId="3" borderId="0" xfId="0" applyFill="1"/>
    <xf numFmtId="0" fontId="0" fillId="4" borderId="0" xfId="0" applyFill="1"/>
    <xf numFmtId="0" fontId="0" fillId="5" borderId="0" xfId="0" applyFill="1" applyBorder="1" applyAlignme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1" fillId="6" borderId="0" xfId="1" applyFill="1"/>
    <xf numFmtId="0" fontId="0" fillId="6" borderId="0" xfId="0" applyFill="1"/>
    <xf numFmtId="0" fontId="1" fillId="7" borderId="0" xfId="1" applyFill="1"/>
    <xf numFmtId="0" fontId="0" fillId="8" borderId="0" xfId="0" applyFill="1" applyBorder="1" applyAlignment="1"/>
    <xf numFmtId="0" fontId="0" fillId="8" borderId="0" xfId="0" applyFill="1"/>
    <xf numFmtId="0" fontId="5" fillId="5" borderId="4" xfId="3" applyFont="1" applyFill="1" applyBorder="1"/>
    <xf numFmtId="0" fontId="0" fillId="0" borderId="4" xfId="0" applyBorder="1"/>
    <xf numFmtId="164" fontId="0" fillId="0" borderId="4" xfId="0" applyNumberFormat="1" applyBorder="1"/>
    <xf numFmtId="0" fontId="5" fillId="5" borderId="0" xfId="3" applyFont="1" applyFill="1" applyBorder="1"/>
    <xf numFmtId="0" fontId="0" fillId="0" borderId="6" xfId="0" applyFill="1" applyBorder="1"/>
    <xf numFmtId="0" fontId="5" fillId="10" borderId="5" xfId="3" applyFont="1" applyFill="1" applyBorder="1"/>
    <xf numFmtId="0" fontId="0" fillId="10" borderId="0" xfId="0" applyFill="1"/>
    <xf numFmtId="164" fontId="0" fillId="0" borderId="0" xfId="0" applyNumberFormat="1"/>
    <xf numFmtId="0" fontId="0" fillId="11" borderId="0" xfId="0" applyFill="1"/>
    <xf numFmtId="0" fontId="0" fillId="0" borderId="0" xfId="0" applyFill="1" applyAlignment="1"/>
    <xf numFmtId="0" fontId="0" fillId="7" borderId="0" xfId="0" applyFill="1" applyAlignment="1"/>
    <xf numFmtId="0" fontId="0" fillId="7" borderId="0" xfId="0" applyFill="1"/>
    <xf numFmtId="0" fontId="5" fillId="4" borderId="4" xfId="3" applyFont="1" applyFill="1" applyBorder="1"/>
    <xf numFmtId="0" fontId="5" fillId="4" borderId="5" xfId="3" applyFont="1" applyFill="1" applyBorder="1"/>
    <xf numFmtId="0" fontId="5" fillId="0" borderId="5" xfId="3" applyFont="1" applyFill="1" applyBorder="1"/>
    <xf numFmtId="0" fontId="5" fillId="8" borderId="0" xfId="3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4">
    <cellStyle name="20% — акцент6" xfId="1" builtinId="50"/>
    <cellStyle name="Вывод" xfId="3" builtinId="21"/>
    <cellStyle name="Обычный" xfId="0" builtinId="0"/>
    <cellStyle name="Обычный 2" xfId="2" xr:uid="{98C72A2E-A91A-4282-AFC2-416A6687C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регрессия!$A$2:$A$76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регрессия!$B$2:$B$76</c:f>
              <c:numCache>
                <c:formatCode>0.000</c:formatCode>
                <c:ptCount val="75"/>
                <c:pt idx="0">
                  <c:v>-3.2117798203471466</c:v>
                </c:pt>
                <c:pt idx="1">
                  <c:v>-1.6623231507110177</c:v>
                </c:pt>
                <c:pt idx="2">
                  <c:v>-4.6686965409462573</c:v>
                </c:pt>
                <c:pt idx="3">
                  <c:v>-2.4308518580510281</c:v>
                </c:pt>
                <c:pt idx="4">
                  <c:v>-1.0081452122249175</c:v>
                </c:pt>
                <c:pt idx="5">
                  <c:v>-2.8206243390086456</c:v>
                </c:pt>
                <c:pt idx="6">
                  <c:v>-3.5047934337198967</c:v>
                </c:pt>
                <c:pt idx="7">
                  <c:v>-4.3261012554721674</c:v>
                </c:pt>
                <c:pt idx="8">
                  <c:v>-1.2554618327412754</c:v>
                </c:pt>
                <c:pt idx="9">
                  <c:v>-1.2789438490726752</c:v>
                </c:pt>
                <c:pt idx="10">
                  <c:v>-2.418502056869329</c:v>
                </c:pt>
                <c:pt idx="11">
                  <c:v>-2.4647430412442191</c:v>
                </c:pt>
                <c:pt idx="12">
                  <c:v>-3.5213382792135235</c:v>
                </c:pt>
                <c:pt idx="13">
                  <c:v>-2.2688140082464088</c:v>
                </c:pt>
                <c:pt idx="14">
                  <c:v>-5.9844431992387399</c:v>
                </c:pt>
                <c:pt idx="15">
                  <c:v>-4.2099599189241417</c:v>
                </c:pt>
                <c:pt idx="16">
                  <c:v>-4.1030613222828833</c:v>
                </c:pt>
                <c:pt idx="17">
                  <c:v>-3.2934928033937467</c:v>
                </c:pt>
                <c:pt idx="18">
                  <c:v>-2.6533256307884585</c:v>
                </c:pt>
                <c:pt idx="19">
                  <c:v>-1.5490194376325235</c:v>
                </c:pt>
                <c:pt idx="20">
                  <c:v>-3.2753859007498249</c:v>
                </c:pt>
                <c:pt idx="21">
                  <c:v>-3.0416008560932823</c:v>
                </c:pt>
                <c:pt idx="22">
                  <c:v>-1.331941242213361</c:v>
                </c:pt>
                <c:pt idx="23">
                  <c:v>-3.9496045549894916</c:v>
                </c:pt>
                <c:pt idx="24">
                  <c:v>-3.6921447948116111</c:v>
                </c:pt>
                <c:pt idx="25">
                  <c:v>-3.4463885261429823</c:v>
                </c:pt>
                <c:pt idx="26">
                  <c:v>-5.5828649086179212</c:v>
                </c:pt>
                <c:pt idx="27">
                  <c:v>-3.4746556214740849</c:v>
                </c:pt>
                <c:pt idx="28">
                  <c:v>-3.2721185410337057</c:v>
                </c:pt>
                <c:pt idx="29">
                  <c:v>-2.4142933701368747</c:v>
                </c:pt>
                <c:pt idx="30">
                  <c:v>-2.0853336839791154</c:v>
                </c:pt>
                <c:pt idx="31">
                  <c:v>-5.0951688384229783</c:v>
                </c:pt>
                <c:pt idx="32">
                  <c:v>-3.8516178695572307</c:v>
                </c:pt>
                <c:pt idx="33">
                  <c:v>-3.5455416385302669</c:v>
                </c:pt>
                <c:pt idx="34">
                  <c:v>-4.3352860150916968</c:v>
                </c:pt>
                <c:pt idx="35">
                  <c:v>-1.9644038578262553</c:v>
                </c:pt>
                <c:pt idx="36">
                  <c:v>-1.7542662438499974</c:v>
                </c:pt>
                <c:pt idx="37">
                  <c:v>-4.2528755632956745</c:v>
                </c:pt>
                <c:pt idx="38">
                  <c:v>-2.6867120444221655</c:v>
                </c:pt>
                <c:pt idx="39">
                  <c:v>-2.6519102296588244</c:v>
                </c:pt>
                <c:pt idx="40">
                  <c:v>-1.7782462085306179</c:v>
                </c:pt>
                <c:pt idx="41">
                  <c:v>-0.39978193247225136</c:v>
                </c:pt>
                <c:pt idx="42">
                  <c:v>-3.7675856750211096</c:v>
                </c:pt>
                <c:pt idx="43">
                  <c:v>-1.794166913285153</c:v>
                </c:pt>
                <c:pt idx="44">
                  <c:v>-4.9374760995560791</c:v>
                </c:pt>
                <c:pt idx="45">
                  <c:v>-3.4334503955760738</c:v>
                </c:pt>
                <c:pt idx="46">
                  <c:v>-1.3734653596911812</c:v>
                </c:pt>
                <c:pt idx="47">
                  <c:v>-0.19544575782492757</c:v>
                </c:pt>
                <c:pt idx="48">
                  <c:v>-1.0527047682699049</c:v>
                </c:pt>
                <c:pt idx="49">
                  <c:v>-3.9598602446203586</c:v>
                </c:pt>
                <c:pt idx="50">
                  <c:v>-3.3661489245132543</c:v>
                </c:pt>
                <c:pt idx="51">
                  <c:v>-2.033652784419246</c:v>
                </c:pt>
                <c:pt idx="52">
                  <c:v>-2.2505399859510362</c:v>
                </c:pt>
                <c:pt idx="53">
                  <c:v>-2.2373801660505706</c:v>
                </c:pt>
                <c:pt idx="54">
                  <c:v>-3.3905518042301992</c:v>
                </c:pt>
                <c:pt idx="55">
                  <c:v>-1.6833699949784204</c:v>
                </c:pt>
                <c:pt idx="56">
                  <c:v>-2.8687326296931133</c:v>
                </c:pt>
                <c:pt idx="57">
                  <c:v>-3.4160119715379551</c:v>
                </c:pt>
                <c:pt idx="58">
                  <c:v>-3.1018014472720097</c:v>
                </c:pt>
                <c:pt idx="59">
                  <c:v>-2.8051282545930007</c:v>
                </c:pt>
                <c:pt idx="60">
                  <c:v>-6.2593925425317138</c:v>
                </c:pt>
                <c:pt idx="61">
                  <c:v>-7.6458444558084011</c:v>
                </c:pt>
                <c:pt idx="62">
                  <c:v>0.69147528544999659</c:v>
                </c:pt>
                <c:pt idx="63">
                  <c:v>-3.2527769993321272</c:v>
                </c:pt>
                <c:pt idx="64">
                  <c:v>-2.7623422132164706</c:v>
                </c:pt>
                <c:pt idx="65">
                  <c:v>-4.121945842896821</c:v>
                </c:pt>
                <c:pt idx="66">
                  <c:v>-3.5319554929883452</c:v>
                </c:pt>
                <c:pt idx="67">
                  <c:v>-4.1990306347797741</c:v>
                </c:pt>
                <c:pt idx="68">
                  <c:v>-3.0084344264905667</c:v>
                </c:pt>
                <c:pt idx="69">
                  <c:v>-1.5307761107833358</c:v>
                </c:pt>
                <c:pt idx="70">
                  <c:v>-2.5879204561788356</c:v>
                </c:pt>
                <c:pt idx="71">
                  <c:v>-3.7594871931360103</c:v>
                </c:pt>
                <c:pt idx="72">
                  <c:v>-2.8448720361921005</c:v>
                </c:pt>
                <c:pt idx="73">
                  <c:v>-4.0721680610004114</c:v>
                </c:pt>
                <c:pt idx="74">
                  <c:v>-3.8664898132337839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9-47F9-A45D-036EA926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1824"/>
        <c:axId val="235395432"/>
      </c:scatterChart>
      <c:valAx>
        <c:axId val="2353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95432"/>
        <c:crosses val="autoZero"/>
        <c:crossBetween val="midCat"/>
      </c:valAx>
      <c:valAx>
        <c:axId val="2353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регрессия!$A$2:$A$76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регрессия!$C$2:$C$76</c:f>
              <c:numCache>
                <c:formatCode>0.000</c:formatCode>
                <c:ptCount val="75"/>
                <c:pt idx="0">
                  <c:v>0.53738245292333886</c:v>
                </c:pt>
                <c:pt idx="1">
                  <c:v>1.648799757778761</c:v>
                </c:pt>
                <c:pt idx="2">
                  <c:v>-6.2927738276339369</c:v>
                </c:pt>
                <c:pt idx="3">
                  <c:v>18.322828741976991</c:v>
                </c:pt>
                <c:pt idx="4">
                  <c:v>-4.2427443481283262</c:v>
                </c:pt>
                <c:pt idx="5">
                  <c:v>13.752426871680655</c:v>
                </c:pt>
                <c:pt idx="6">
                  <c:v>-17.487897588987835</c:v>
                </c:pt>
                <c:pt idx="7">
                  <c:v>17.329101188399363</c:v>
                </c:pt>
                <c:pt idx="8">
                  <c:v>11.670825420471374</c:v>
                </c:pt>
                <c:pt idx="9">
                  <c:v>-11.42610630672425</c:v>
                </c:pt>
                <c:pt idx="10">
                  <c:v>13.805632311734371</c:v>
                </c:pt>
                <c:pt idx="11">
                  <c:v>-15.012084754242096</c:v>
                </c:pt>
                <c:pt idx="12">
                  <c:v>4.7985311135125812</c:v>
                </c:pt>
                <c:pt idx="13">
                  <c:v>2.091087031250936</c:v>
                </c:pt>
                <c:pt idx="14">
                  <c:v>-6.8479623627790716</c:v>
                </c:pt>
                <c:pt idx="15">
                  <c:v>-24.451964458829025</c:v>
                </c:pt>
                <c:pt idx="16">
                  <c:v>20.478106085240142</c:v>
                </c:pt>
                <c:pt idx="17">
                  <c:v>10.150381063387613</c:v>
                </c:pt>
                <c:pt idx="18">
                  <c:v>3.0376356840424705</c:v>
                </c:pt>
                <c:pt idx="19">
                  <c:v>1.318949721462559E-2</c:v>
                </c:pt>
                <c:pt idx="20">
                  <c:v>-18.459220877455664</c:v>
                </c:pt>
                <c:pt idx="21">
                  <c:v>21.257790881965775</c:v>
                </c:pt>
                <c:pt idx="22">
                  <c:v>12.526130154175917</c:v>
                </c:pt>
                <c:pt idx="23">
                  <c:v>13.961278687522281</c:v>
                </c:pt>
                <c:pt idx="24">
                  <c:v>-1.7865015656279866</c:v>
                </c:pt>
                <c:pt idx="25">
                  <c:v>7.5250541208806681</c:v>
                </c:pt>
                <c:pt idx="26">
                  <c:v>1.1177003266784595</c:v>
                </c:pt>
                <c:pt idx="27">
                  <c:v>-8.1009675290697487</c:v>
                </c:pt>
                <c:pt idx="28">
                  <c:v>-4.7853886775992578</c:v>
                </c:pt>
                <c:pt idx="29">
                  <c:v>12.813552080435329</c:v>
                </c:pt>
                <c:pt idx="30">
                  <c:v>22.88092514895834</c:v>
                </c:pt>
                <c:pt idx="31">
                  <c:v>-13.7816543833178</c:v>
                </c:pt>
                <c:pt idx="32">
                  <c:v>-2.9221409881283762</c:v>
                </c:pt>
                <c:pt idx="33">
                  <c:v>-9.7206980121409288</c:v>
                </c:pt>
                <c:pt idx="34">
                  <c:v>-11.543028671847424</c:v>
                </c:pt>
                <c:pt idx="35">
                  <c:v>-8.8119320429977961</c:v>
                </c:pt>
                <c:pt idx="36">
                  <c:v>7.8409034409123706</c:v>
                </c:pt>
                <c:pt idx="37">
                  <c:v>2.5442848305392545</c:v>
                </c:pt>
                <c:pt idx="38">
                  <c:v>7.1835843351000221</c:v>
                </c:pt>
                <c:pt idx="39">
                  <c:v>16.253839708544547</c:v>
                </c:pt>
                <c:pt idx="40">
                  <c:v>-0.14416218113910872</c:v>
                </c:pt>
                <c:pt idx="41">
                  <c:v>-1.0658407013106626</c:v>
                </c:pt>
                <c:pt idx="42">
                  <c:v>-11.98529889229394</c:v>
                </c:pt>
                <c:pt idx="43">
                  <c:v>-4.5866595377883641</c:v>
                </c:pt>
                <c:pt idx="44">
                  <c:v>-13.080802313605091</c:v>
                </c:pt>
                <c:pt idx="45">
                  <c:v>-17.208835055906093</c:v>
                </c:pt>
                <c:pt idx="46">
                  <c:v>-17.998806237708777</c:v>
                </c:pt>
                <c:pt idx="47">
                  <c:v>19.832986713983701</c:v>
                </c:pt>
                <c:pt idx="48">
                  <c:v>9.8926893820607802</c:v>
                </c:pt>
                <c:pt idx="49">
                  <c:v>-3.7776981066126609</c:v>
                </c:pt>
                <c:pt idx="50">
                  <c:v>-1.506347638904117</c:v>
                </c:pt>
                <c:pt idx="51">
                  <c:v>12.111011761182453</c:v>
                </c:pt>
                <c:pt idx="52">
                  <c:v>-3.2504321956803324</c:v>
                </c:pt>
                <c:pt idx="53">
                  <c:v>-0.57503415923565626</c:v>
                </c:pt>
                <c:pt idx="54">
                  <c:v>4.4640462470415514</c:v>
                </c:pt>
                <c:pt idx="55">
                  <c:v>7.5937539400474634</c:v>
                </c:pt>
                <c:pt idx="56">
                  <c:v>-0.76411469712911639</c:v>
                </c:pt>
                <c:pt idx="57">
                  <c:v>-33.639991438074503</c:v>
                </c:pt>
                <c:pt idx="58">
                  <c:v>7.8189323226542911</c:v>
                </c:pt>
                <c:pt idx="59">
                  <c:v>15.500205113814445</c:v>
                </c:pt>
                <c:pt idx="60">
                  <c:v>1.5825521637016209</c:v>
                </c:pt>
                <c:pt idx="61">
                  <c:v>28.901414003077662</c:v>
                </c:pt>
                <c:pt idx="62">
                  <c:v>22.099678295082413</c:v>
                </c:pt>
                <c:pt idx="63">
                  <c:v>17.854539014981128</c:v>
                </c:pt>
                <c:pt idx="64">
                  <c:v>4.8223746539879357</c:v>
                </c:pt>
                <c:pt idx="65">
                  <c:v>17.4496729010134</c:v>
                </c:pt>
                <c:pt idx="66">
                  <c:v>25.745826638332801</c:v>
                </c:pt>
                <c:pt idx="67">
                  <c:v>19.315526292804861</c:v>
                </c:pt>
                <c:pt idx="68">
                  <c:v>8.3715560827404261</c:v>
                </c:pt>
                <c:pt idx="69">
                  <c:v>36.95609689707635</c:v>
                </c:pt>
                <c:pt idx="70">
                  <c:v>-1.7858944779145531</c:v>
                </c:pt>
                <c:pt idx="71">
                  <c:v>1.6734516116703162</c:v>
                </c:pt>
                <c:pt idx="72">
                  <c:v>3.1218435247428715</c:v>
                </c:pt>
                <c:pt idx="73">
                  <c:v>-4.8829285737592727</c:v>
                </c:pt>
                <c:pt idx="74">
                  <c:v>24.882172743265983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8-4712-8075-AFF6FE80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15128"/>
        <c:axId val="487216112"/>
      </c:scatterChart>
      <c:valAx>
        <c:axId val="4872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16112"/>
        <c:crosses val="autoZero"/>
        <c:crossBetween val="midCat"/>
      </c:valAx>
      <c:valAx>
        <c:axId val="4872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1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регрессия!$A$2:$A$76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регрессия!$D$2:$D$76</c:f>
              <c:numCache>
                <c:formatCode>0.000</c:formatCode>
                <c:ptCount val="75"/>
                <c:pt idx="0">
                  <c:v>4.3074654860587955</c:v>
                </c:pt>
                <c:pt idx="1">
                  <c:v>2.3717191146496228</c:v>
                </c:pt>
                <c:pt idx="2">
                  <c:v>0.59558134499926085</c:v>
                </c:pt>
                <c:pt idx="3">
                  <c:v>8.9729603473119059</c:v>
                </c:pt>
                <c:pt idx="4">
                  <c:v>2.339668448135054</c:v>
                </c:pt>
                <c:pt idx="5">
                  <c:v>7.1780916050595653</c:v>
                </c:pt>
                <c:pt idx="6">
                  <c:v>2.7078949240021339</c:v>
                </c:pt>
                <c:pt idx="7">
                  <c:v>9.1959244405064364</c:v>
                </c:pt>
                <c:pt idx="8">
                  <c:v>4.499341604926129</c:v>
                </c:pt>
                <c:pt idx="9">
                  <c:v>3.1504254415237973</c:v>
                </c:pt>
                <c:pt idx="10">
                  <c:v>10.913241981109588</c:v>
                </c:pt>
                <c:pt idx="11">
                  <c:v>4.1469238970106286</c:v>
                </c:pt>
                <c:pt idx="12">
                  <c:v>7.651453716665678</c:v>
                </c:pt>
                <c:pt idx="13">
                  <c:v>1.7568564344019788</c:v>
                </c:pt>
                <c:pt idx="14">
                  <c:v>2.2602249370791836</c:v>
                </c:pt>
                <c:pt idx="15">
                  <c:v>5.6497774975261752</c:v>
                </c:pt>
                <c:pt idx="16">
                  <c:v>12.936713174355999</c:v>
                </c:pt>
                <c:pt idx="17">
                  <c:v>7.3712049004584852</c:v>
                </c:pt>
                <c:pt idx="18">
                  <c:v>3.2340107945720016</c:v>
                </c:pt>
                <c:pt idx="19">
                  <c:v>2.5518427630706384</c:v>
                </c:pt>
                <c:pt idx="20">
                  <c:v>5.3337510084367867</c:v>
                </c:pt>
                <c:pt idx="21">
                  <c:v>9.6615066189757286</c:v>
                </c:pt>
                <c:pt idx="22">
                  <c:v>8.7552410873919513</c:v>
                </c:pt>
                <c:pt idx="23">
                  <c:v>11.130936017945684</c:v>
                </c:pt>
                <c:pt idx="24">
                  <c:v>3.0263641046336884</c:v>
                </c:pt>
                <c:pt idx="25">
                  <c:v>1.3218267960866461</c:v>
                </c:pt>
                <c:pt idx="26">
                  <c:v>1.4461498777566959</c:v>
                </c:pt>
                <c:pt idx="27">
                  <c:v>2.7644031208492499</c:v>
                </c:pt>
                <c:pt idx="28">
                  <c:v>0.91976859281737733</c:v>
                </c:pt>
                <c:pt idx="29">
                  <c:v>8.8530029993577646</c:v>
                </c:pt>
                <c:pt idx="30">
                  <c:v>15.900178004068014</c:v>
                </c:pt>
                <c:pt idx="31">
                  <c:v>3.5893417924237974</c:v>
                </c:pt>
                <c:pt idx="32">
                  <c:v>2.1794667531115852</c:v>
                </c:pt>
                <c:pt idx="33">
                  <c:v>2.5192259189518778</c:v>
                </c:pt>
                <c:pt idx="34">
                  <c:v>1.8118150732843579</c:v>
                </c:pt>
                <c:pt idx="35">
                  <c:v>2.2845682379629566</c:v>
                </c:pt>
                <c:pt idx="36">
                  <c:v>6.2183375266585044</c:v>
                </c:pt>
                <c:pt idx="37">
                  <c:v>4.6994447473730689</c:v>
                </c:pt>
                <c:pt idx="38">
                  <c:v>5.5053122772168956</c:v>
                </c:pt>
                <c:pt idx="39">
                  <c:v>6.9997613756345061</c:v>
                </c:pt>
                <c:pt idx="40">
                  <c:v>5.2547128180277811</c:v>
                </c:pt>
                <c:pt idx="41">
                  <c:v>3.9240704065491454</c:v>
                </c:pt>
                <c:pt idx="42">
                  <c:v>1.752723715020625</c:v>
                </c:pt>
                <c:pt idx="43">
                  <c:v>2.4215544196478822</c:v>
                </c:pt>
                <c:pt idx="44">
                  <c:v>2.485374501473443</c:v>
                </c:pt>
                <c:pt idx="45">
                  <c:v>2.9962639780249689</c:v>
                </c:pt>
                <c:pt idx="46">
                  <c:v>6.0579493807497649</c:v>
                </c:pt>
                <c:pt idx="47">
                  <c:v>14.466953391299803</c:v>
                </c:pt>
                <c:pt idx="48">
                  <c:v>4.5607806983387009</c:v>
                </c:pt>
                <c:pt idx="49">
                  <c:v>2.1773272211816099</c:v>
                </c:pt>
                <c:pt idx="50">
                  <c:v>3.3007749078854953</c:v>
                </c:pt>
                <c:pt idx="51">
                  <c:v>4.9000376401382466</c:v>
                </c:pt>
                <c:pt idx="52">
                  <c:v>1.2013093809329067</c:v>
                </c:pt>
                <c:pt idx="53">
                  <c:v>3.8995054748991165</c:v>
                </c:pt>
                <c:pt idx="54">
                  <c:v>1.8999622116867272</c:v>
                </c:pt>
                <c:pt idx="55">
                  <c:v>6.0269489456324559</c:v>
                </c:pt>
                <c:pt idx="56">
                  <c:v>2.5998692173234996</c:v>
                </c:pt>
                <c:pt idx="57">
                  <c:v>11.435635363321191</c:v>
                </c:pt>
                <c:pt idx="58">
                  <c:v>4.6869676023943851</c:v>
                </c:pt>
                <c:pt idx="59">
                  <c:v>7.8857437848301952</c:v>
                </c:pt>
                <c:pt idx="60">
                  <c:v>2.0993707531549304</c:v>
                </c:pt>
                <c:pt idx="61">
                  <c:v>18.163431781687233</c:v>
                </c:pt>
                <c:pt idx="62">
                  <c:v>17.041205278325769</c:v>
                </c:pt>
                <c:pt idx="63">
                  <c:v>10.951462066566926</c:v>
                </c:pt>
                <c:pt idx="64">
                  <c:v>3.2541606193254831</c:v>
                </c:pt>
                <c:pt idx="65">
                  <c:v>11.490509741178172</c:v>
                </c:pt>
                <c:pt idx="66">
                  <c:v>11.198414335025539</c:v>
                </c:pt>
                <c:pt idx="67">
                  <c:v>9.43618608635561</c:v>
                </c:pt>
                <c:pt idx="68">
                  <c:v>4.5626105095897831</c:v>
                </c:pt>
                <c:pt idx="69">
                  <c:v>28.595300722161269</c:v>
                </c:pt>
                <c:pt idx="70">
                  <c:v>4.8734083758290163</c:v>
                </c:pt>
                <c:pt idx="71">
                  <c:v>4.0955539275944908</c:v>
                </c:pt>
                <c:pt idx="72">
                  <c:v>3.2395881520278875</c:v>
                </c:pt>
                <c:pt idx="73">
                  <c:v>2.0373615647920471</c:v>
                </c:pt>
                <c:pt idx="74">
                  <c:v>14.174061090212241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637-B1E2-47A33DB8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57416"/>
        <c:axId val="620458728"/>
      </c:scatterChart>
      <c:valAx>
        <c:axId val="6204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458728"/>
        <c:crosses val="autoZero"/>
        <c:crossBetween val="midCat"/>
      </c:valAx>
      <c:valAx>
        <c:axId val="6204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45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регрессия!$A$2:$A$76</c:f>
              <c:numCache>
                <c:formatCode>0.000</c:formatCode>
                <c:ptCount val="75"/>
                <c:pt idx="0">
                  <c:v>1.0619998571783071</c:v>
                </c:pt>
                <c:pt idx="1">
                  <c:v>1.3013083768455544</c:v>
                </c:pt>
                <c:pt idx="2">
                  <c:v>0.60844053374603391</c:v>
                </c:pt>
                <c:pt idx="3">
                  <c:v>2.9850627394480398</c:v>
                </c:pt>
                <c:pt idx="4">
                  <c:v>0.32638348935870454</c:v>
                </c:pt>
                <c:pt idx="5">
                  <c:v>2.467336291068932</c:v>
                </c:pt>
                <c:pt idx="6">
                  <c:v>-0.21862097886332776</c:v>
                </c:pt>
                <c:pt idx="7">
                  <c:v>2.8395560927165207</c:v>
                </c:pt>
                <c:pt idx="8">
                  <c:v>1.7992260306200478</c:v>
                </c:pt>
                <c:pt idx="9">
                  <c:v>0.27952518545498606</c:v>
                </c:pt>
                <c:pt idx="10">
                  <c:v>2.8443479929264868</c:v>
                </c:pt>
                <c:pt idx="11">
                  <c:v>0.32903011894086376</c:v>
                </c:pt>
                <c:pt idx="12">
                  <c:v>2.398138523552916</c:v>
                </c:pt>
                <c:pt idx="13">
                  <c:v>1.1065986351823085</c:v>
                </c:pt>
                <c:pt idx="14">
                  <c:v>0.60323253971000668</c:v>
                </c:pt>
                <c:pt idx="15">
                  <c:v>-1.2148143999511376</c:v>
                </c:pt>
                <c:pt idx="16">
                  <c:v>3.0732337033114163</c:v>
                </c:pt>
                <c:pt idx="17">
                  <c:v>2.516169335343875</c:v>
                </c:pt>
                <c:pt idx="18">
                  <c:v>1.7469585069775349</c:v>
                </c:pt>
                <c:pt idx="19">
                  <c:v>1.1585097505885642</c:v>
                </c:pt>
                <c:pt idx="20">
                  <c:v>-0.70848278331686743</c:v>
                </c:pt>
                <c:pt idx="21">
                  <c:v>2.9413012650038581</c:v>
                </c:pt>
                <c:pt idx="22">
                  <c:v>3.0082821391843027</c:v>
                </c:pt>
                <c:pt idx="23">
                  <c:v>3.1021658666431904</c:v>
                </c:pt>
                <c:pt idx="24">
                  <c:v>1.0323361190457945</c:v>
                </c:pt>
                <c:pt idx="25">
                  <c:v>1.5172695990841021</c:v>
                </c:pt>
                <c:pt idx="26">
                  <c:v>1.1904654153695446</c:v>
                </c:pt>
                <c:pt idx="27">
                  <c:v>0.32435758991050534</c:v>
                </c:pt>
                <c:pt idx="28">
                  <c:v>1.2493188175212708</c:v>
                </c:pt>
                <c:pt idx="29">
                  <c:v>2.542889721247775</c:v>
                </c:pt>
                <c:pt idx="30">
                  <c:v>3.7768927010474727</c:v>
                </c:pt>
                <c:pt idx="31">
                  <c:v>0.47007569416018669</c:v>
                </c:pt>
                <c:pt idx="32">
                  <c:v>1.1203587215859443</c:v>
                </c:pt>
                <c:pt idx="33">
                  <c:v>0.69118010893726023</c:v>
                </c:pt>
                <c:pt idx="34">
                  <c:v>0.21942350182507653</c:v>
                </c:pt>
                <c:pt idx="35">
                  <c:v>0.56228481449943502</c:v>
                </c:pt>
                <c:pt idx="36">
                  <c:v>2.0219487775320886</c:v>
                </c:pt>
                <c:pt idx="37">
                  <c:v>1.8258458036725642</c:v>
                </c:pt>
                <c:pt idx="38">
                  <c:v>2.1687446330033708</c:v>
                </c:pt>
                <c:pt idx="39">
                  <c:v>2.539678636516328</c:v>
                </c:pt>
                <c:pt idx="40">
                  <c:v>1.606057882476307</c:v>
                </c:pt>
                <c:pt idx="41">
                  <c:v>1.4614976786688203</c:v>
                </c:pt>
                <c:pt idx="42">
                  <c:v>0.35269630794937257</c:v>
                </c:pt>
                <c:pt idx="43">
                  <c:v>0.7800366044320981</c:v>
                </c:pt>
                <c:pt idx="44">
                  <c:v>0.42635173637245316</c:v>
                </c:pt>
                <c:pt idx="45">
                  <c:v>-8.0413027113536373E-2</c:v>
                </c:pt>
                <c:pt idx="46">
                  <c:v>-0.79930037676240318</c:v>
                </c:pt>
                <c:pt idx="47">
                  <c:v>3.35261001206527</c:v>
                </c:pt>
                <c:pt idx="48">
                  <c:v>2.0406405989560881</c:v>
                </c:pt>
                <c:pt idx="49">
                  <c:v>0.57619496752886334</c:v>
                </c:pt>
                <c:pt idx="50">
                  <c:v>1.5249588083534036</c:v>
                </c:pt>
                <c:pt idx="51">
                  <c:v>2.1932941687409766</c:v>
                </c:pt>
                <c:pt idx="52">
                  <c:v>0.51877743013756117</c:v>
                </c:pt>
                <c:pt idx="53">
                  <c:v>1.5232364527619211</c:v>
                </c:pt>
                <c:pt idx="54">
                  <c:v>1.5457328042102745</c:v>
                </c:pt>
                <c:pt idx="55">
                  <c:v>1.8724176167452242</c:v>
                </c:pt>
                <c:pt idx="56">
                  <c:v>1.2083779135209625</c:v>
                </c:pt>
                <c:pt idx="57">
                  <c:v>-1.6339095585281029</c:v>
                </c:pt>
                <c:pt idx="58">
                  <c:v>1.7577820623628213</c:v>
                </c:pt>
                <c:pt idx="59">
                  <c:v>2.6137672117911279</c:v>
                </c:pt>
                <c:pt idx="60">
                  <c:v>1.5844414671519189</c:v>
                </c:pt>
                <c:pt idx="61">
                  <c:v>3.7838162294647191</c:v>
                </c:pt>
                <c:pt idx="62">
                  <c:v>3.9643327378726099</c:v>
                </c:pt>
                <c:pt idx="63">
                  <c:v>3.2104628113884246</c:v>
                </c:pt>
                <c:pt idx="64">
                  <c:v>1.5993867388388026</c:v>
                </c:pt>
                <c:pt idx="65">
                  <c:v>3.0511295714532025</c:v>
                </c:pt>
                <c:pt idx="66">
                  <c:v>3.2115610262408154</c:v>
                </c:pt>
                <c:pt idx="67">
                  <c:v>2.7320163023105124</c:v>
                </c:pt>
                <c:pt idx="68">
                  <c:v>2.0529034297069302</c:v>
                </c:pt>
                <c:pt idx="69">
                  <c:v>4.8729247661540285</c:v>
                </c:pt>
                <c:pt idx="70">
                  <c:v>1.8131685843982268</c:v>
                </c:pt>
                <c:pt idx="71">
                  <c:v>1.5187617388291983</c:v>
                </c:pt>
                <c:pt idx="72">
                  <c:v>0.93959664960857481</c:v>
                </c:pt>
                <c:pt idx="73">
                  <c:v>0.46003146204748191</c:v>
                </c:pt>
                <c:pt idx="74">
                  <c:v>3.4356275515747257</c:v>
                </c:pt>
              </c:numCache>
            </c:numRef>
          </c:xVal>
          <c:yVal>
            <c:numRef>
              <c:f>регрессия!$E$2:$E$76</c:f>
              <c:numCache>
                <c:formatCode>0.000</c:formatCode>
                <c:ptCount val="75"/>
                <c:pt idx="0">
                  <c:v>4.1165975250736917</c:v>
                </c:pt>
                <c:pt idx="1">
                  <c:v>3.468943679355081</c:v>
                </c:pt>
                <c:pt idx="2">
                  <c:v>5.9929200564896146</c:v>
                </c:pt>
                <c:pt idx="3">
                  <c:v>2.1522241369619284</c:v>
                </c:pt>
                <c:pt idx="4">
                  <c:v>10.74098349707363</c:v>
                </c:pt>
                <c:pt idx="5">
                  <c:v>2.4237925364923836</c:v>
                </c:pt>
                <c:pt idx="6">
                  <c:v>-12.952548103364112</c:v>
                </c:pt>
                <c:pt idx="7">
                  <c:v>2.2498571914227448</c:v>
                </c:pt>
                <c:pt idx="8">
                  <c:v>3.3352401246833643</c:v>
                </c:pt>
                <c:pt idx="9">
                  <c:v>11.610349684658033</c:v>
                </c:pt>
                <c:pt idx="10">
                  <c:v>1.8909385025804983</c:v>
                </c:pt>
                <c:pt idx="11">
                  <c:v>9.5874677410211611</c:v>
                </c:pt>
                <c:pt idx="12">
                  <c:v>1.6326848593385397</c:v>
                </c:pt>
                <c:pt idx="13">
                  <c:v>4.1135200986986611</c:v>
                </c:pt>
                <c:pt idx="14">
                  <c:v>5.9851777447382339</c:v>
                </c:pt>
                <c:pt idx="15">
                  <c:v>-1.3998950844013995</c:v>
                </c:pt>
                <c:pt idx="16">
                  <c:v>2.2507473789281156</c:v>
                </c:pt>
                <c:pt idx="17">
                  <c:v>1.9911573653513557</c:v>
                </c:pt>
                <c:pt idx="18">
                  <c:v>2.5740753846872169</c:v>
                </c:pt>
                <c:pt idx="19">
                  <c:v>3.7323428638050284</c:v>
                </c:pt>
                <c:pt idx="20">
                  <c:v>-3.0718400134410677</c:v>
                </c:pt>
                <c:pt idx="21">
                  <c:v>2.5044345463256232</c:v>
                </c:pt>
                <c:pt idx="22">
                  <c:v>1.5415777637255146</c:v>
                </c:pt>
                <c:pt idx="23">
                  <c:v>1.5610282806269744</c:v>
                </c:pt>
                <c:pt idx="24">
                  <c:v>3.9950439839670868</c:v>
                </c:pt>
                <c:pt idx="25">
                  <c:v>3.5124717648815653</c:v>
                </c:pt>
                <c:pt idx="26">
                  <c:v>3.741327426250495</c:v>
                </c:pt>
                <c:pt idx="27">
                  <c:v>10.414596992246825</c:v>
                </c:pt>
                <c:pt idx="28">
                  <c:v>2.9734508981852668</c:v>
                </c:pt>
                <c:pt idx="29">
                  <c:v>2.2182256529298696</c:v>
                </c:pt>
                <c:pt idx="30">
                  <c:v>1.6055035543724139</c:v>
                </c:pt>
                <c:pt idx="31">
                  <c:v>6.8337097687552193</c:v>
                </c:pt>
                <c:pt idx="32">
                  <c:v>3.5651409709066448</c:v>
                </c:pt>
                <c:pt idx="33">
                  <c:v>4.9771527739084043</c:v>
                </c:pt>
                <c:pt idx="34">
                  <c:v>14.598464508663746</c:v>
                </c:pt>
                <c:pt idx="35">
                  <c:v>6.1918963726836882</c:v>
                </c:pt>
                <c:pt idx="36">
                  <c:v>2.5458586781576344</c:v>
                </c:pt>
                <c:pt idx="37">
                  <c:v>2.3716568064328927</c:v>
                </c:pt>
                <c:pt idx="38">
                  <c:v>2.2329025263191635</c:v>
                </c:pt>
                <c:pt idx="39">
                  <c:v>2.5669571497706078</c:v>
                </c:pt>
                <c:pt idx="40">
                  <c:v>2.5474535953745363</c:v>
                </c:pt>
                <c:pt idx="41">
                  <c:v>2.7846071085183799</c:v>
                </c:pt>
                <c:pt idx="42">
                  <c:v>9.2546751473587889</c:v>
                </c:pt>
                <c:pt idx="43">
                  <c:v>4.9072708011856232</c:v>
                </c:pt>
                <c:pt idx="44">
                  <c:v>7.6020117571713364</c:v>
                </c:pt>
                <c:pt idx="45">
                  <c:v>-36.64785844391524</c:v>
                </c:pt>
                <c:pt idx="46">
                  <c:v>-2.4538626014490106</c:v>
                </c:pt>
                <c:pt idx="47">
                  <c:v>1.8255138818324936</c:v>
                </c:pt>
                <c:pt idx="48">
                  <c:v>2.7187549267219255</c:v>
                </c:pt>
                <c:pt idx="49">
                  <c:v>6.5526062074367468</c:v>
                </c:pt>
                <c:pt idx="50">
                  <c:v>2.5916726801733851</c:v>
                </c:pt>
                <c:pt idx="51">
                  <c:v>2.6856125861985078</c:v>
                </c:pt>
                <c:pt idx="52">
                  <c:v>7.2390060997243255</c:v>
                </c:pt>
                <c:pt idx="53">
                  <c:v>2.6887508131849622</c:v>
                </c:pt>
                <c:pt idx="54">
                  <c:v>3.1414988455971748</c:v>
                </c:pt>
                <c:pt idx="55">
                  <c:v>2.789164450157005</c:v>
                </c:pt>
                <c:pt idx="56">
                  <c:v>3.4978776420666979</c:v>
                </c:pt>
                <c:pt idx="57">
                  <c:v>-1.2661765243278778</c:v>
                </c:pt>
                <c:pt idx="58">
                  <c:v>3.0308073890956639</c:v>
                </c:pt>
                <c:pt idx="59">
                  <c:v>2.3840219250694767</c:v>
                </c:pt>
                <c:pt idx="60">
                  <c:v>2.7672254417262598</c:v>
                </c:pt>
                <c:pt idx="61">
                  <c:v>2.1991755150640184</c:v>
                </c:pt>
                <c:pt idx="62">
                  <c:v>1.302382871997251</c:v>
                </c:pt>
                <c:pt idx="63">
                  <c:v>1.8094358029897586</c:v>
                </c:pt>
                <c:pt idx="64">
                  <c:v>3.0585696675448837</c:v>
                </c:pt>
                <c:pt idx="65">
                  <c:v>1.9770801309233885</c:v>
                </c:pt>
                <c:pt idx="66">
                  <c:v>2.5971468108299631</c:v>
                </c:pt>
                <c:pt idx="67">
                  <c:v>2.5976264069826183</c:v>
                </c:pt>
                <c:pt idx="68">
                  <c:v>2.5455970994181998</c:v>
                </c:pt>
                <c:pt idx="69">
                  <c:v>1.7383316129581219</c:v>
                </c:pt>
                <c:pt idx="70">
                  <c:v>1.9628040564181299</c:v>
                </c:pt>
                <c:pt idx="71">
                  <c:v>2.9238767967368204</c:v>
                </c:pt>
                <c:pt idx="72">
                  <c:v>4.8654471082816055</c:v>
                </c:pt>
                <c:pt idx="73">
                  <c:v>7.8729687822435297</c:v>
                </c:pt>
                <c:pt idx="74">
                  <c:v>2.2257926398215488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8-4168-AADE-3278149E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40808"/>
        <c:axId val="490342448"/>
      </c:scatterChart>
      <c:valAx>
        <c:axId val="49034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42448"/>
        <c:crosses val="autoZero"/>
        <c:crossBetween val="midCat"/>
      </c:valAx>
      <c:valAx>
        <c:axId val="490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4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425450</xdr:colOff>
      <xdr:row>16</xdr:row>
      <xdr:rowOff>12700</xdr:rowOff>
    </xdr:from>
    <xdr:to>
      <xdr:col>13</xdr:col>
      <xdr:colOff>655821</xdr:colOff>
      <xdr:row>33</xdr:row>
      <xdr:rowOff>63240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38B56-59E0-4A83-9EE9-214EF3A6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50" y="2965450"/>
          <a:ext cx="4288021" cy="31810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116267</xdr:colOff>
      <xdr:row>12</xdr:row>
      <xdr:rowOff>49789</xdr:rowOff>
    </xdr:from>
    <xdr:to>
      <xdr:col>12</xdr:col>
      <xdr:colOff>581338</xdr:colOff>
      <xdr:row>23</xdr:row>
      <xdr:rowOff>96840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DE011DF-7F80-C994-ECA9-63EA80107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0563" y="2303592"/>
          <a:ext cx="4078310" cy="21130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38101</xdr:colOff>
      <xdr:row>6</xdr:row>
      <xdr:rowOff>170657</xdr:rowOff>
    </xdr:from>
    <xdr:to>
      <xdr:col>12</xdr:col>
      <xdr:colOff>393700</xdr:colOff>
      <xdr:row>24</xdr:row>
      <xdr:rowOff>76199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C46A9F1-4DDE-AF66-5424-B78EE6ADA9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13" t="35838" r="113" b="23011"/>
        <a:stretch/>
      </xdr:blipFill>
      <xdr:spPr>
        <a:xfrm>
          <a:off x="4311651" y="1275557"/>
          <a:ext cx="3613149" cy="322024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8</xdr:row>
      <xdr:rowOff>6350</xdr:rowOff>
    </xdr:from>
    <xdr:to>
      <xdr:col>14</xdr:col>
      <xdr:colOff>44641</xdr:colOff>
      <xdr:row>23</xdr:row>
      <xdr:rowOff>131839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DD7344E-DAF4-425B-AF7A-E91594A8C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479550"/>
          <a:ext cx="4540441" cy="2887739"/>
        </a:xfrm>
        <a:prstGeom prst="rect">
          <a:avLst/>
        </a:prstGeom>
      </xdr:spPr>
    </xdr:pic>
    <xdr:clientData/>
  </xdr:twoCellAnchor>
  <xdr:twoCellAnchor editAs="oneCell">
    <xdr:from>
      <xdr:col>19</xdr:col>
      <xdr:colOff>319775</xdr:colOff>
      <xdr:row>16</xdr:row>
      <xdr:rowOff>159377</xdr:rowOff>
    </xdr:from>
    <xdr:to>
      <xdr:col>24</xdr:col>
      <xdr:colOff>345011</xdr:colOff>
      <xdr:row>34</xdr:row>
      <xdr:rowOff>160839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35A9CD-0742-459E-919E-15A506058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429" y="3044315"/>
          <a:ext cx="3553014" cy="324701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8</xdr:row>
      <xdr:rowOff>6350</xdr:rowOff>
    </xdr:from>
    <xdr:to>
      <xdr:col>15</xdr:col>
      <xdr:colOff>120841</xdr:colOff>
      <xdr:row>23</xdr:row>
      <xdr:rowOff>131839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1032221-D77F-4EB0-938F-E0B7D9130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479550"/>
          <a:ext cx="4540441" cy="2887739"/>
        </a:xfrm>
        <a:prstGeom prst="rect">
          <a:avLst/>
        </a:prstGeom>
      </xdr:spPr>
    </xdr:pic>
    <xdr:clientData/>
  </xdr:twoCellAnchor>
  <xdr:twoCellAnchor editAs="oneCell">
    <xdr:from>
      <xdr:col>19</xdr:col>
      <xdr:colOff>355600</xdr:colOff>
      <xdr:row>16</xdr:row>
      <xdr:rowOff>91016</xdr:rowOff>
    </xdr:from>
    <xdr:to>
      <xdr:col>24</xdr:col>
      <xdr:colOff>588976</xdr:colOff>
      <xdr:row>34</xdr:row>
      <xdr:rowOff>92478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E8411BF-E7FA-4890-9C5C-0F131D48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3100" y="3037416"/>
          <a:ext cx="3541726" cy="331616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8</xdr:row>
      <xdr:rowOff>57150</xdr:rowOff>
    </xdr:from>
    <xdr:to>
      <xdr:col>14</xdr:col>
      <xdr:colOff>203391</xdr:colOff>
      <xdr:row>23</xdr:row>
      <xdr:rowOff>182639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C204FAB-EA8E-4088-BA60-53865AB9E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3150" y="1530350"/>
          <a:ext cx="4705541" cy="288773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6351</xdr:colOff>
      <xdr:row>8</xdr:row>
      <xdr:rowOff>111870</xdr:rowOff>
    </xdr:from>
    <xdr:to>
      <xdr:col>14</xdr:col>
      <xdr:colOff>215901</xdr:colOff>
      <xdr:row>21</xdr:row>
      <xdr:rowOff>169939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3A21DC-1CD4-41BA-9716-53DCC0F4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9501" y="1585070"/>
          <a:ext cx="4718050" cy="2452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20</xdr:row>
      <xdr:rowOff>63500</xdr:rowOff>
    </xdr:from>
    <xdr:to>
      <xdr:col>19</xdr:col>
      <xdr:colOff>287608</xdr:colOff>
      <xdr:row>31</xdr:row>
      <xdr:rowOff>168416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5A137D5-1684-4031-B3DE-216262028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5350" y="3765550"/>
          <a:ext cx="5748608" cy="2130566"/>
        </a:xfrm>
        <a:prstGeom prst="rect">
          <a:avLst/>
        </a:prstGeom>
      </xdr:spPr>
    </xdr:pic>
    <xdr:clientData/>
  </xdr:twoCellAnchor>
  <xdr:twoCellAnchor editAs="oneCell">
    <xdr:from>
      <xdr:col>6</xdr:col>
      <xdr:colOff>121397</xdr:colOff>
      <xdr:row>21</xdr:row>
      <xdr:rowOff>9338</xdr:rowOff>
    </xdr:from>
    <xdr:to>
      <xdr:col>8</xdr:col>
      <xdr:colOff>521689</xdr:colOff>
      <xdr:row>23</xdr:row>
      <xdr:rowOff>131178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E49F31D-BF39-428E-A0F5-47DBB8F58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3397" y="3889188"/>
          <a:ext cx="1740142" cy="490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61384</xdr:colOff>
      <xdr:row>9</xdr:row>
      <xdr:rowOff>97367</xdr:rowOff>
    </xdr:from>
    <xdr:to>
      <xdr:col>5</xdr:col>
      <xdr:colOff>815610</xdr:colOff>
      <xdr:row>17</xdr:row>
      <xdr:rowOff>57150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C8E4642-1BEA-456A-ADB6-E9D19E266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6834" y="1767417"/>
          <a:ext cx="1579726" cy="1432983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211666</xdr:colOff>
      <xdr:row>9</xdr:row>
      <xdr:rowOff>33866</xdr:rowOff>
    </xdr:from>
    <xdr:to>
      <xdr:col>13</xdr:col>
      <xdr:colOff>295919</xdr:colOff>
      <xdr:row>17</xdr:row>
      <xdr:rowOff>144156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52F86A1-EAE3-4785-866B-9A992B6FE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2566" y="1703916"/>
          <a:ext cx="4611803" cy="15834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276411</xdr:colOff>
      <xdr:row>5</xdr:row>
      <xdr:rowOff>22411</xdr:rowOff>
    </xdr:from>
    <xdr:to>
      <xdr:col>34</xdr:col>
      <xdr:colOff>117229</xdr:colOff>
      <xdr:row>15</xdr:row>
      <xdr:rowOff>27655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33D1907-2715-4E31-96F0-3969AC626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2882" y="956235"/>
          <a:ext cx="5354112" cy="1872891"/>
        </a:xfrm>
        <a:prstGeom prst="rect">
          <a:avLst/>
        </a:prstGeom>
      </xdr:spPr>
    </xdr:pic>
    <xdr:clientData/>
  </xdr:twoCellAnchor>
  <xdr:twoCellAnchor editAs="oneCell">
    <xdr:from>
      <xdr:col>25</xdr:col>
      <xdr:colOff>343647</xdr:colOff>
      <xdr:row>16</xdr:row>
      <xdr:rowOff>119530</xdr:rowOff>
    </xdr:from>
    <xdr:to>
      <xdr:col>33</xdr:col>
      <xdr:colOff>416001</xdr:colOff>
      <xdr:row>23</xdr:row>
      <xdr:rowOff>164163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F906AC-AE9D-46CF-9EE6-5D7DD2C1D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0118" y="3107765"/>
          <a:ext cx="4973059" cy="13519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7</xdr:col>
      <xdr:colOff>18904</xdr:colOff>
      <xdr:row>8</xdr:row>
      <xdr:rowOff>173860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151BE39-0B7F-4564-9B2F-203E76E8D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0610" y="1300976"/>
          <a:ext cx="1459270" cy="3597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12701</xdr:colOff>
      <xdr:row>7</xdr:row>
      <xdr:rowOff>2099</xdr:rowOff>
    </xdr:from>
    <xdr:to>
      <xdr:col>7</xdr:col>
      <xdr:colOff>38100</xdr:colOff>
      <xdr:row>8</xdr:row>
      <xdr:rowOff>177457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AADB91D-B6DD-9555-86E5-4A43F2B41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0301" y="1291149"/>
          <a:ext cx="1460499" cy="3595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7</xdr:col>
      <xdr:colOff>22961</xdr:colOff>
      <xdr:row>8</xdr:row>
      <xdr:rowOff>178284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14D12EA-0B1C-4286-AE0D-0D0BA5161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8810" y="1270000"/>
          <a:ext cx="1459270" cy="3597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7</xdr:col>
      <xdr:colOff>26992</xdr:colOff>
      <xdr:row>8</xdr:row>
      <xdr:rowOff>176268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63176-DC91-4563-9F43-EB0E4184B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722" y="1284111"/>
          <a:ext cx="1459270" cy="3597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1</xdr:row>
      <xdr:rowOff>34925</xdr:rowOff>
    </xdr:from>
    <xdr:to>
      <xdr:col>11</xdr:col>
      <xdr:colOff>417974</xdr:colOff>
      <xdr:row>13</xdr:row>
      <xdr:rowOff>8038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60EA5C-B4D1-6934-AEA9-DFC82F8C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28253</xdr:colOff>
      <xdr:row>1</xdr:row>
      <xdr:rowOff>24114</xdr:rowOff>
    </xdr:from>
    <xdr:to>
      <xdr:col>19</xdr:col>
      <xdr:colOff>482278</xdr:colOff>
      <xdr:row>12</xdr:row>
      <xdr:rowOff>168797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A1847E-C758-8EBD-72FE-FA383B9A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266456</xdr:colOff>
      <xdr:row>14</xdr:row>
      <xdr:rowOff>8039</xdr:rowOff>
    </xdr:from>
    <xdr:to>
      <xdr:col>12</xdr:col>
      <xdr:colOff>474240</xdr:colOff>
      <xdr:row>28</xdr:row>
      <xdr:rowOff>160761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867A1B-5FD4-1C8A-8B5B-DBF37725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22306</xdr:colOff>
      <xdr:row>14</xdr:row>
      <xdr:rowOff>31629</xdr:rowOff>
    </xdr:from>
    <xdr:to>
      <xdr:col>20</xdr:col>
      <xdr:colOff>48228</xdr:colOff>
      <xdr:row>28</xdr:row>
      <xdr:rowOff>168798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079837-B9B1-5D95-3588-C9A8542F8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859-887F-49E6-B233-1092F26B1A8D}">
  <dimension ref="A1:N75"/>
  <sheetViews>
    <sheetView tabSelected="1" workbookViewId="0">
      <selection activeCell="P3" sqref="P3"/>
    </sheetView>
  </sheetViews>
  <sheetFormatPr defaultRowHeight="14.5" x14ac:dyDescent="0.35"/>
  <cols>
    <col min="1" max="1" width="8.81640625" customWidth="1"/>
    <col min="9" max="9" width="9.54296875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0.81640625" bestFit="1" customWidth="1"/>
  </cols>
  <sheetData>
    <row r="1" spans="1:14" x14ac:dyDescent="0.35">
      <c r="A1" s="1">
        <v>1.0619998571783071</v>
      </c>
      <c r="B1" s="1">
        <v>-3.2117798203471466</v>
      </c>
      <c r="C1" s="1">
        <v>0.53738245292333886</v>
      </c>
      <c r="D1" s="1">
        <v>4.3074654860587955</v>
      </c>
      <c r="E1" s="1">
        <v>4.1165975250736917</v>
      </c>
      <c r="I1" s="4"/>
      <c r="J1" s="4" t="s">
        <v>0</v>
      </c>
      <c r="K1" s="4" t="s">
        <v>1</v>
      </c>
      <c r="L1" s="4" t="s">
        <v>2</v>
      </c>
      <c r="M1" s="4" t="s">
        <v>3</v>
      </c>
      <c r="N1" s="4" t="s">
        <v>4</v>
      </c>
    </row>
    <row r="2" spans="1:14" x14ac:dyDescent="0.35">
      <c r="A2" s="1">
        <v>1.3013083768455544</v>
      </c>
      <c r="B2" s="1">
        <v>-1.6623231507110177</v>
      </c>
      <c r="C2" s="1">
        <v>1.648799757778761</v>
      </c>
      <c r="D2" s="1">
        <v>2.3717191146496228</v>
      </c>
      <c r="E2" s="1">
        <v>3.468943679355081</v>
      </c>
      <c r="I2" s="2" t="s">
        <v>0</v>
      </c>
      <c r="J2" s="2">
        <v>1</v>
      </c>
      <c r="K2" s="2">
        <f>J3</f>
        <v>0.13166440393493706</v>
      </c>
      <c r="L2" s="2">
        <f>J4</f>
        <v>0.9696912716605417</v>
      </c>
      <c r="M2" s="2">
        <f>J5</f>
        <v>0.71961130858582523</v>
      </c>
      <c r="N2" s="2">
        <f>J6</f>
        <v>1.7743331291498472E-2</v>
      </c>
    </row>
    <row r="3" spans="1:14" x14ac:dyDescent="0.35">
      <c r="A3" s="1">
        <v>0.60844053374603391</v>
      </c>
      <c r="B3" s="1">
        <v>-4.6686965409462573</v>
      </c>
      <c r="C3" s="1">
        <v>-6.2927738276339369</v>
      </c>
      <c r="D3" s="1">
        <v>0.59558134499926085</v>
      </c>
      <c r="E3" s="1">
        <v>5.9929200564896146</v>
      </c>
      <c r="I3" s="2" t="s">
        <v>1</v>
      </c>
      <c r="J3" s="2">
        <v>0.13166440393493706</v>
      </c>
      <c r="K3" s="2">
        <v>1</v>
      </c>
      <c r="L3" s="2">
        <f>K4</f>
        <v>0.12100603778804718</v>
      </c>
      <c r="M3" s="2">
        <f>K5</f>
        <v>0.1192482202506418</v>
      </c>
      <c r="N3" s="2">
        <f>K6</f>
        <v>-9.3083394338604464E-3</v>
      </c>
    </row>
    <row r="4" spans="1:14" x14ac:dyDescent="0.35">
      <c r="A4" s="1">
        <v>2.9850627394480398</v>
      </c>
      <c r="B4" s="1">
        <v>-2.4308518580510281</v>
      </c>
      <c r="C4" s="1">
        <v>18.322828741976991</v>
      </c>
      <c r="D4" s="1">
        <v>8.9729603473119059</v>
      </c>
      <c r="E4" s="1">
        <v>2.1522241369619284</v>
      </c>
      <c r="I4" s="2" t="s">
        <v>2</v>
      </c>
      <c r="J4" s="2">
        <v>0.9696912716605417</v>
      </c>
      <c r="K4" s="2">
        <v>0.12100603778804718</v>
      </c>
      <c r="L4" s="2">
        <v>1</v>
      </c>
      <c r="M4" s="2">
        <f>L5</f>
        <v>0.68339742921120594</v>
      </c>
      <c r="N4" s="2">
        <f>L6</f>
        <v>5.2180465695972789E-2</v>
      </c>
    </row>
    <row r="5" spans="1:14" x14ac:dyDescent="0.35">
      <c r="A5" s="1">
        <v>0.32638348935870454</v>
      </c>
      <c r="B5" s="1">
        <v>-1.0081452122249175</v>
      </c>
      <c r="C5" s="1">
        <v>-4.2427443481283262</v>
      </c>
      <c r="D5" s="1">
        <v>2.339668448135054</v>
      </c>
      <c r="E5" s="1">
        <v>10.74098349707363</v>
      </c>
      <c r="I5" s="2" t="s">
        <v>3</v>
      </c>
      <c r="J5" s="2">
        <v>0.71961130858582523</v>
      </c>
      <c r="K5" s="2">
        <v>0.1192482202506418</v>
      </c>
      <c r="L5" s="2">
        <v>0.68339742921120594</v>
      </c>
      <c r="M5" s="2">
        <v>1</v>
      </c>
      <c r="N5" s="2">
        <f>M6</f>
        <v>-0.14362041286615759</v>
      </c>
    </row>
    <row r="6" spans="1:14" ht="15" thickBot="1" x14ac:dyDescent="0.4">
      <c r="A6" s="1">
        <v>2.467336291068932</v>
      </c>
      <c r="B6" s="1">
        <v>-2.8206243390086456</v>
      </c>
      <c r="C6" s="1">
        <v>13.752426871680655</v>
      </c>
      <c r="D6" s="1">
        <v>7.1780916050595653</v>
      </c>
      <c r="E6" s="1">
        <v>2.4237925364923836</v>
      </c>
      <c r="I6" s="3" t="s">
        <v>4</v>
      </c>
      <c r="J6" s="3">
        <v>1.7743331291498472E-2</v>
      </c>
      <c r="K6" s="3">
        <v>-9.3083394338604464E-3</v>
      </c>
      <c r="L6" s="3">
        <v>5.2180465695972789E-2</v>
      </c>
      <c r="M6" s="3">
        <v>-0.14362041286615759</v>
      </c>
      <c r="N6" s="3">
        <v>1</v>
      </c>
    </row>
    <row r="7" spans="1:14" x14ac:dyDescent="0.35">
      <c r="A7" s="1">
        <v>-0.21862097886332776</v>
      </c>
      <c r="B7" s="1">
        <v>-3.5047934337198967</v>
      </c>
      <c r="C7" s="1">
        <v>-17.487897588987835</v>
      </c>
      <c r="D7" s="1">
        <v>2.7078949240021339</v>
      </c>
      <c r="E7" s="1">
        <v>-12.952548103364112</v>
      </c>
    </row>
    <row r="8" spans="1:14" x14ac:dyDescent="0.35">
      <c r="A8" s="1">
        <v>2.8395560927165207</v>
      </c>
      <c r="B8" s="1">
        <v>-4.3261012554721674</v>
      </c>
      <c r="C8" s="1">
        <v>17.329101188399363</v>
      </c>
      <c r="D8" s="1">
        <v>9.1959244405064364</v>
      </c>
      <c r="E8" s="1">
        <v>2.2498571914227448</v>
      </c>
      <c r="J8" s="9">
        <v>1</v>
      </c>
      <c r="K8" s="9">
        <v>2</v>
      </c>
      <c r="L8" s="9">
        <v>3</v>
      </c>
      <c r="M8" s="9">
        <v>4</v>
      </c>
      <c r="N8" s="9">
        <v>5</v>
      </c>
    </row>
    <row r="9" spans="1:14" x14ac:dyDescent="0.35">
      <c r="A9" s="1">
        <v>1.7992260306200478</v>
      </c>
      <c r="B9" s="1">
        <v>-1.2554618327412754</v>
      </c>
      <c r="C9" s="1">
        <v>11.670825420471374</v>
      </c>
      <c r="D9" s="1">
        <v>4.499341604926129</v>
      </c>
      <c r="E9" s="1">
        <v>3.3352401246833643</v>
      </c>
      <c r="I9" s="9">
        <v>1</v>
      </c>
      <c r="J9">
        <v>0</v>
      </c>
      <c r="K9">
        <f>(K2*SQRT(COUNT(B:B)-2))/SQRT(1-K2*K2)</f>
        <v>1.1348205126044009</v>
      </c>
      <c r="L9" s="7">
        <f>(L2*SQRT(COUNT(C:C)-2))/SQRT(1-L2*L2)</f>
        <v>33.908765489419885</v>
      </c>
      <c r="M9" s="7">
        <f>(M2*SQRT(COUNT(D:D)-2))/SQRT(1-M2*M2)</f>
        <v>8.8544994752651327</v>
      </c>
      <c r="N9" s="5">
        <f>(N2*SQRT(COUNT(E:E)-2))/SQRT(1-N2*N2)</f>
        <v>0.15162295829776312</v>
      </c>
    </row>
    <row r="10" spans="1:14" x14ac:dyDescent="0.35">
      <c r="A10" s="1">
        <v>0.27952518545498606</v>
      </c>
      <c r="B10" s="1">
        <v>-1.2789438490726752</v>
      </c>
      <c r="C10" s="1">
        <v>-11.42610630672425</v>
      </c>
      <c r="D10" s="1">
        <v>3.1504254415237973</v>
      </c>
      <c r="E10" s="1">
        <v>11.610349684658033</v>
      </c>
      <c r="I10" s="9">
        <v>2</v>
      </c>
      <c r="J10">
        <f>(J3*SQRT(COUNT(A:A)-2))/SQRT(1-J3*J3)</f>
        <v>1.1348205126044009</v>
      </c>
      <c r="K10">
        <v>0</v>
      </c>
      <c r="L10">
        <f t="shared" ref="L10:N13" si="0">(L3*SQRT(COUNT(C:C)-2))/SQRT(1-L3*L3)</f>
        <v>1.0415294366948817</v>
      </c>
      <c r="M10">
        <f t="shared" si="0"/>
        <v>1.0261795723750042</v>
      </c>
      <c r="N10">
        <f t="shared" si="0"/>
        <v>-7.953393267630661E-2</v>
      </c>
    </row>
    <row r="11" spans="1:14" x14ac:dyDescent="0.35">
      <c r="A11" s="1">
        <v>2.8443479929264868</v>
      </c>
      <c r="B11" s="1">
        <v>-2.418502056869329</v>
      </c>
      <c r="C11" s="1">
        <v>13.805632311734371</v>
      </c>
      <c r="D11" s="1">
        <v>10.913241981109588</v>
      </c>
      <c r="E11" s="1">
        <v>1.8909385025804983</v>
      </c>
      <c r="I11" s="9">
        <v>3</v>
      </c>
      <c r="J11" s="7">
        <f t="shared" ref="J11:K13" si="1">(J4*SQRT(COUNT(A:A)-2))/SQRT(1-J4*J4)</f>
        <v>33.908765489419885</v>
      </c>
      <c r="K11">
        <f t="shared" si="1"/>
        <v>1.0415294366948817</v>
      </c>
      <c r="L11" s="6">
        <v>0</v>
      </c>
      <c r="M11" s="7">
        <f t="shared" si="0"/>
        <v>7.9980519834984198</v>
      </c>
      <c r="N11" s="5">
        <f t="shared" si="0"/>
        <v>0.44643828993107643</v>
      </c>
    </row>
    <row r="12" spans="1:14" x14ac:dyDescent="0.35">
      <c r="A12" s="1">
        <v>0.32903011894086376</v>
      </c>
      <c r="B12" s="1">
        <v>-2.4647430412442191</v>
      </c>
      <c r="C12" s="1">
        <v>-15.012084754242096</v>
      </c>
      <c r="D12" s="1">
        <v>4.1469238970106286</v>
      </c>
      <c r="E12" s="1">
        <v>9.5874677410211611</v>
      </c>
      <c r="I12" s="9">
        <v>4</v>
      </c>
      <c r="J12" s="7">
        <f t="shared" si="1"/>
        <v>8.8544994752651327</v>
      </c>
      <c r="K12">
        <f>(K5*SQRT(COUNT(B:B)-2))/SQRT(1-K5*K5)</f>
        <v>1.0261795723750042</v>
      </c>
      <c r="L12" s="7">
        <f t="shared" si="0"/>
        <v>7.9980519834984198</v>
      </c>
      <c r="M12" s="6">
        <v>0</v>
      </c>
      <c r="N12" s="5">
        <f t="shared" si="0"/>
        <v>-1.2399480735992316</v>
      </c>
    </row>
    <row r="13" spans="1:14" x14ac:dyDescent="0.35">
      <c r="A13" s="1">
        <v>2.398138523552916</v>
      </c>
      <c r="B13" s="1">
        <v>-3.5213382792135235</v>
      </c>
      <c r="C13" s="1">
        <v>4.7985311135125812</v>
      </c>
      <c r="D13" s="1">
        <v>7.651453716665678</v>
      </c>
      <c r="E13" s="1">
        <v>1.6326848593385397</v>
      </c>
      <c r="I13" s="9">
        <v>5</v>
      </c>
      <c r="J13" s="5">
        <f t="shared" si="1"/>
        <v>0.15162295829776312</v>
      </c>
      <c r="K13">
        <f t="shared" si="1"/>
        <v>-7.953393267630661E-2</v>
      </c>
      <c r="L13" s="5">
        <f t="shared" si="0"/>
        <v>0.44643828993107643</v>
      </c>
      <c r="M13" s="5">
        <f t="shared" si="0"/>
        <v>-1.2399480735992316</v>
      </c>
      <c r="N13" s="6">
        <v>0</v>
      </c>
    </row>
    <row r="14" spans="1:14" x14ac:dyDescent="0.35">
      <c r="A14" s="1">
        <v>1.1065986351823085</v>
      </c>
      <c r="B14" s="1">
        <v>-2.2688140082464088</v>
      </c>
      <c r="C14" s="1">
        <v>2.091087031250936</v>
      </c>
      <c r="D14" s="1">
        <v>1.7568564344019788</v>
      </c>
      <c r="E14" s="1">
        <v>4.1135200986986611</v>
      </c>
    </row>
    <row r="15" spans="1:14" x14ac:dyDescent="0.35">
      <c r="A15" s="1">
        <v>0.60323253971000668</v>
      </c>
      <c r="B15" s="1">
        <v>-5.9844431992387399</v>
      </c>
      <c r="C15" s="1">
        <v>-6.8479623627790716</v>
      </c>
      <c r="D15" s="1">
        <v>2.2602249370791836</v>
      </c>
      <c r="E15" s="1">
        <v>5.9851777447382339</v>
      </c>
      <c r="I15" s="9" t="s">
        <v>5</v>
      </c>
      <c r="J15">
        <f>_xlfn.T.INV(1-0.05,73)</f>
        <v>1.6659962237714305</v>
      </c>
      <c r="L15" s="8" t="s">
        <v>6</v>
      </c>
      <c r="M15" s="8"/>
      <c r="N15" s="8"/>
    </row>
    <row r="16" spans="1:14" x14ac:dyDescent="0.35">
      <c r="A16" s="1">
        <v>-1.2148143999511376</v>
      </c>
      <c r="B16" s="1">
        <v>-4.2099599189241417</v>
      </c>
      <c r="C16" s="1">
        <v>-24.451964458829025</v>
      </c>
      <c r="D16" s="1">
        <v>5.6497774975261752</v>
      </c>
      <c r="E16" s="1">
        <v>-1.3998950844013995</v>
      </c>
    </row>
    <row r="17" spans="1:5" x14ac:dyDescent="0.35">
      <c r="A17" s="1">
        <v>3.0732337033114163</v>
      </c>
      <c r="B17" s="1">
        <v>-4.1030613222828833</v>
      </c>
      <c r="C17" s="1">
        <v>20.478106085240142</v>
      </c>
      <c r="D17" s="1">
        <v>12.936713174355999</v>
      </c>
      <c r="E17" s="1">
        <v>2.2507473789281156</v>
      </c>
    </row>
    <row r="18" spans="1:5" x14ac:dyDescent="0.35">
      <c r="A18" s="1">
        <v>2.516169335343875</v>
      </c>
      <c r="B18" s="1">
        <v>-3.2934928033937467</v>
      </c>
      <c r="C18" s="1">
        <v>10.150381063387613</v>
      </c>
      <c r="D18" s="1">
        <v>7.3712049004584852</v>
      </c>
      <c r="E18" s="1">
        <v>1.9911573653513557</v>
      </c>
    </row>
    <row r="19" spans="1:5" x14ac:dyDescent="0.35">
      <c r="A19" s="1">
        <v>1.7469585069775349</v>
      </c>
      <c r="B19" s="1">
        <v>-2.6533256307884585</v>
      </c>
      <c r="C19" s="1">
        <v>3.0376356840424705</v>
      </c>
      <c r="D19" s="1">
        <v>3.2340107945720016</v>
      </c>
      <c r="E19" s="1">
        <v>2.5740753846872169</v>
      </c>
    </row>
    <row r="20" spans="1:5" x14ac:dyDescent="0.35">
      <c r="A20" s="1">
        <v>1.1585097505885642</v>
      </c>
      <c r="B20" s="1">
        <v>-1.5490194376325235</v>
      </c>
      <c r="C20" s="1">
        <v>1.318949721462559E-2</v>
      </c>
      <c r="D20" s="1">
        <v>2.5518427630706384</v>
      </c>
      <c r="E20" s="1">
        <v>3.7323428638050284</v>
      </c>
    </row>
    <row r="21" spans="1:5" x14ac:dyDescent="0.35">
      <c r="A21" s="1">
        <v>-0.70848278331686743</v>
      </c>
      <c r="B21" s="1">
        <v>-3.2753859007498249</v>
      </c>
      <c r="C21" s="1">
        <v>-18.459220877455664</v>
      </c>
      <c r="D21" s="1">
        <v>5.3337510084367867</v>
      </c>
      <c r="E21" s="1">
        <v>-3.0718400134410677</v>
      </c>
    </row>
    <row r="22" spans="1:5" x14ac:dyDescent="0.35">
      <c r="A22" s="1">
        <v>2.9413012650038581</v>
      </c>
      <c r="B22" s="1">
        <v>-3.0416008560932823</v>
      </c>
      <c r="C22" s="1">
        <v>21.257790881965775</v>
      </c>
      <c r="D22" s="1">
        <v>9.6615066189757286</v>
      </c>
      <c r="E22" s="1">
        <v>2.5044345463256232</v>
      </c>
    </row>
    <row r="23" spans="1:5" x14ac:dyDescent="0.35">
      <c r="A23" s="1">
        <v>3.0082821391843027</v>
      </c>
      <c r="B23" s="1">
        <v>-1.331941242213361</v>
      </c>
      <c r="C23" s="1">
        <v>12.526130154175917</v>
      </c>
      <c r="D23" s="1">
        <v>8.7552410873919513</v>
      </c>
      <c r="E23" s="1">
        <v>1.5415777637255146</v>
      </c>
    </row>
    <row r="24" spans="1:5" x14ac:dyDescent="0.35">
      <c r="A24" s="1">
        <v>3.1021658666431904</v>
      </c>
      <c r="B24" s="1">
        <v>-3.9496045549894916</v>
      </c>
      <c r="C24" s="1">
        <v>13.961278687522281</v>
      </c>
      <c r="D24" s="1">
        <v>11.130936017945684</v>
      </c>
      <c r="E24" s="1">
        <v>1.5610282806269744</v>
      </c>
    </row>
    <row r="25" spans="1:5" x14ac:dyDescent="0.35">
      <c r="A25" s="1">
        <v>1.0323361190457945</v>
      </c>
      <c r="B25" s="1">
        <v>-3.6921447948116111</v>
      </c>
      <c r="C25" s="1">
        <v>-1.7865015656279866</v>
      </c>
      <c r="D25" s="1">
        <v>3.0263641046336884</v>
      </c>
      <c r="E25" s="1">
        <v>3.9950439839670868</v>
      </c>
    </row>
    <row r="26" spans="1:5" x14ac:dyDescent="0.35">
      <c r="A26" s="1">
        <v>1.5172695990841021</v>
      </c>
      <c r="B26" s="1">
        <v>-3.4463885261429823</v>
      </c>
      <c r="C26" s="1">
        <v>7.5250541208806681</v>
      </c>
      <c r="D26" s="1">
        <v>1.3218267960866461</v>
      </c>
      <c r="E26" s="1">
        <v>3.5124717648815653</v>
      </c>
    </row>
    <row r="27" spans="1:5" x14ac:dyDescent="0.35">
      <c r="A27" s="1">
        <v>1.1904654153695446</v>
      </c>
      <c r="B27" s="1">
        <v>-5.5828649086179212</v>
      </c>
      <c r="C27" s="1">
        <v>1.1177003266784595</v>
      </c>
      <c r="D27" s="1">
        <v>1.4461498777566959</v>
      </c>
      <c r="E27" s="1">
        <v>3.741327426250495</v>
      </c>
    </row>
    <row r="28" spans="1:5" x14ac:dyDescent="0.35">
      <c r="A28" s="1">
        <v>0.32435758991050534</v>
      </c>
      <c r="B28" s="1">
        <v>-3.4746556214740849</v>
      </c>
      <c r="C28" s="1">
        <v>-8.1009675290697487</v>
      </c>
      <c r="D28" s="1">
        <v>2.7644031208492499</v>
      </c>
      <c r="E28" s="1">
        <v>10.414596992246825</v>
      </c>
    </row>
    <row r="29" spans="1:5" x14ac:dyDescent="0.35">
      <c r="A29" s="1">
        <v>1.2493188175212708</v>
      </c>
      <c r="B29" s="1">
        <v>-3.2721185410337057</v>
      </c>
      <c r="C29" s="1">
        <v>-4.7853886775992578</v>
      </c>
      <c r="D29" s="1">
        <v>0.91976859281737733</v>
      </c>
      <c r="E29" s="1">
        <v>2.9734508981852668</v>
      </c>
    </row>
    <row r="30" spans="1:5" x14ac:dyDescent="0.35">
      <c r="A30" s="1">
        <v>2.542889721247775</v>
      </c>
      <c r="B30" s="1">
        <v>-2.4142933701368747</v>
      </c>
      <c r="C30" s="1">
        <v>12.813552080435329</v>
      </c>
      <c r="D30" s="1">
        <v>8.8530029993577646</v>
      </c>
      <c r="E30" s="1">
        <v>2.2182256529298696</v>
      </c>
    </row>
    <row r="31" spans="1:5" x14ac:dyDescent="0.35">
      <c r="A31" s="1">
        <v>3.7768927010474727</v>
      </c>
      <c r="B31" s="1">
        <v>-2.0853336839791154</v>
      </c>
      <c r="C31" s="1">
        <v>22.88092514895834</v>
      </c>
      <c r="D31" s="1">
        <v>15.900178004068014</v>
      </c>
      <c r="E31" s="1">
        <v>1.6055035543724139</v>
      </c>
    </row>
    <row r="32" spans="1:5" x14ac:dyDescent="0.35">
      <c r="A32" s="1">
        <v>0.47007569416018669</v>
      </c>
      <c r="B32" s="1">
        <v>-5.0951688384229783</v>
      </c>
      <c r="C32" s="1">
        <v>-13.7816543833178</v>
      </c>
      <c r="D32" s="1">
        <v>3.5893417924237974</v>
      </c>
      <c r="E32" s="1">
        <v>6.8337097687552193</v>
      </c>
    </row>
    <row r="33" spans="1:5" x14ac:dyDescent="0.35">
      <c r="A33" s="1">
        <v>1.1203587215859443</v>
      </c>
      <c r="B33" s="1">
        <v>-3.8516178695572307</v>
      </c>
      <c r="C33" s="1">
        <v>-2.9221409881283762</v>
      </c>
      <c r="D33" s="1">
        <v>2.1794667531115852</v>
      </c>
      <c r="E33" s="1">
        <v>3.5651409709066448</v>
      </c>
    </row>
    <row r="34" spans="1:5" x14ac:dyDescent="0.35">
      <c r="A34" s="1">
        <v>0.69118010893726023</v>
      </c>
      <c r="B34" s="1">
        <v>-3.5455416385302669</v>
      </c>
      <c r="C34" s="1">
        <v>-9.7206980121409288</v>
      </c>
      <c r="D34" s="1">
        <v>2.5192259189518778</v>
      </c>
      <c r="E34" s="1">
        <v>4.9771527739084043</v>
      </c>
    </row>
    <row r="35" spans="1:5" x14ac:dyDescent="0.35">
      <c r="A35" s="1">
        <v>0.21942350182507653</v>
      </c>
      <c r="B35" s="1">
        <v>-4.3352860150916968</v>
      </c>
      <c r="C35" s="1">
        <v>-11.543028671847424</v>
      </c>
      <c r="D35" s="1">
        <v>1.8118150732843579</v>
      </c>
      <c r="E35" s="1">
        <v>14.598464508663746</v>
      </c>
    </row>
    <row r="36" spans="1:5" x14ac:dyDescent="0.35">
      <c r="A36" s="1">
        <v>0.56228481449943502</v>
      </c>
      <c r="B36" s="1">
        <v>-1.9644038578262553</v>
      </c>
      <c r="C36" s="1">
        <v>-8.8119320429977961</v>
      </c>
      <c r="D36" s="1">
        <v>2.2845682379629566</v>
      </c>
      <c r="E36" s="1">
        <v>6.1918963726836882</v>
      </c>
    </row>
    <row r="37" spans="1:5" x14ac:dyDescent="0.35">
      <c r="A37" s="1">
        <v>2.0219487775320886</v>
      </c>
      <c r="B37" s="1">
        <v>-1.7542662438499974</v>
      </c>
      <c r="C37" s="1">
        <v>7.8409034409123706</v>
      </c>
      <c r="D37" s="1">
        <v>6.2183375266585044</v>
      </c>
      <c r="E37" s="1">
        <v>2.5458586781576344</v>
      </c>
    </row>
    <row r="38" spans="1:5" x14ac:dyDescent="0.35">
      <c r="A38" s="1">
        <v>1.8258458036725642</v>
      </c>
      <c r="B38" s="1">
        <v>-4.2528755632956745</v>
      </c>
      <c r="C38" s="1">
        <v>2.5442848305392545</v>
      </c>
      <c r="D38" s="1">
        <v>4.6994447473730689</v>
      </c>
      <c r="E38" s="1">
        <v>2.3716568064328927</v>
      </c>
    </row>
    <row r="39" spans="1:5" x14ac:dyDescent="0.35">
      <c r="A39" s="1">
        <v>2.1687446330033708</v>
      </c>
      <c r="B39" s="1">
        <v>-2.6867120444221655</v>
      </c>
      <c r="C39" s="1">
        <v>7.1835843351000221</v>
      </c>
      <c r="D39" s="1">
        <v>5.5053122772168956</v>
      </c>
      <c r="E39" s="1">
        <v>2.2329025263191635</v>
      </c>
    </row>
    <row r="40" spans="1:5" x14ac:dyDescent="0.35">
      <c r="A40" s="1">
        <v>2.539678636516328</v>
      </c>
      <c r="B40" s="1">
        <v>-2.6519102296588244</v>
      </c>
      <c r="C40" s="1">
        <v>16.253839708544547</v>
      </c>
      <c r="D40" s="1">
        <v>6.9997613756345061</v>
      </c>
      <c r="E40" s="1">
        <v>2.5669571497706078</v>
      </c>
    </row>
    <row r="41" spans="1:5" x14ac:dyDescent="0.35">
      <c r="A41" s="1">
        <v>1.606057882476307</v>
      </c>
      <c r="B41" s="1">
        <v>-1.7782462085306179</v>
      </c>
      <c r="C41" s="1">
        <v>-0.14416218113910872</v>
      </c>
      <c r="D41" s="1">
        <v>5.2547128180277811</v>
      </c>
      <c r="E41" s="1">
        <v>2.5474535953745363</v>
      </c>
    </row>
    <row r="42" spans="1:5" x14ac:dyDescent="0.35">
      <c r="A42" s="1">
        <v>1.4614976786688203</v>
      </c>
      <c r="B42" s="1">
        <v>-0.39978193247225136</v>
      </c>
      <c r="C42" s="1">
        <v>-1.0658407013106626</v>
      </c>
      <c r="D42" s="1">
        <v>3.9240704065491454</v>
      </c>
      <c r="E42" s="1">
        <v>2.7846071085183799</v>
      </c>
    </row>
    <row r="43" spans="1:5" x14ac:dyDescent="0.35">
      <c r="A43" s="1">
        <v>0.35269630794937257</v>
      </c>
      <c r="B43" s="1">
        <v>-3.7675856750211096</v>
      </c>
      <c r="C43" s="1">
        <v>-11.98529889229394</v>
      </c>
      <c r="D43" s="1">
        <v>1.752723715020625</v>
      </c>
      <c r="E43" s="1">
        <v>9.2546751473587889</v>
      </c>
    </row>
    <row r="44" spans="1:5" x14ac:dyDescent="0.35">
      <c r="A44" s="1">
        <v>0.7800366044320981</v>
      </c>
      <c r="B44" s="1">
        <v>-1.794166913285153</v>
      </c>
      <c r="C44" s="1">
        <v>-4.5866595377883641</v>
      </c>
      <c r="D44" s="1">
        <v>2.4215544196478822</v>
      </c>
      <c r="E44" s="1">
        <v>4.9072708011856232</v>
      </c>
    </row>
    <row r="45" spans="1:5" x14ac:dyDescent="0.35">
      <c r="A45" s="1">
        <v>0.42635173637245316</v>
      </c>
      <c r="B45" s="1">
        <v>-4.9374760995560791</v>
      </c>
      <c r="C45" s="1">
        <v>-13.080802313605091</v>
      </c>
      <c r="D45" s="1">
        <v>2.485374501473443</v>
      </c>
      <c r="E45" s="1">
        <v>7.6020117571713364</v>
      </c>
    </row>
    <row r="46" spans="1:5" x14ac:dyDescent="0.35">
      <c r="A46" s="1">
        <v>-8.0413027113536373E-2</v>
      </c>
      <c r="B46" s="1">
        <v>-3.4334503955760738</v>
      </c>
      <c r="C46" s="1">
        <v>-17.208835055906093</v>
      </c>
      <c r="D46" s="1">
        <v>2.9962639780249689</v>
      </c>
      <c r="E46" s="1">
        <v>-36.64785844391524</v>
      </c>
    </row>
    <row r="47" spans="1:5" x14ac:dyDescent="0.35">
      <c r="A47" s="1">
        <v>-0.79930037676240318</v>
      </c>
      <c r="B47" s="1">
        <v>-1.3734653596911812</v>
      </c>
      <c r="C47" s="1">
        <v>-17.998806237708777</v>
      </c>
      <c r="D47" s="1">
        <v>6.0579493807497649</v>
      </c>
      <c r="E47" s="1">
        <v>-2.4538626014490106</v>
      </c>
    </row>
    <row r="48" spans="1:5" x14ac:dyDescent="0.35">
      <c r="A48" s="1">
        <v>3.35261001206527</v>
      </c>
      <c r="B48" s="1">
        <v>-0.19544575782492757</v>
      </c>
      <c r="C48" s="1">
        <v>19.832986713983701</v>
      </c>
      <c r="D48" s="1">
        <v>14.466953391299803</v>
      </c>
      <c r="E48" s="1">
        <v>1.8255138818324936</v>
      </c>
    </row>
    <row r="49" spans="1:5" x14ac:dyDescent="0.35">
      <c r="A49" s="1">
        <v>2.0406405989560881</v>
      </c>
      <c r="B49" s="1">
        <v>-1.0527047682699049</v>
      </c>
      <c r="C49" s="1">
        <v>9.8926893820607802</v>
      </c>
      <c r="D49" s="1">
        <v>4.5607806983387009</v>
      </c>
      <c r="E49" s="1">
        <v>2.7187549267219255</v>
      </c>
    </row>
    <row r="50" spans="1:5" x14ac:dyDescent="0.35">
      <c r="A50" s="1">
        <v>0.57619496752886334</v>
      </c>
      <c r="B50" s="1">
        <v>-3.9598602446203586</v>
      </c>
      <c r="C50" s="1">
        <v>-3.7776981066126609</v>
      </c>
      <c r="D50" s="1">
        <v>2.1773272211816099</v>
      </c>
      <c r="E50" s="1">
        <v>6.5526062074367468</v>
      </c>
    </row>
    <row r="51" spans="1:5" x14ac:dyDescent="0.35">
      <c r="A51" s="1">
        <v>1.5249588083534036</v>
      </c>
      <c r="B51" s="1">
        <v>-3.3661489245132543</v>
      </c>
      <c r="C51" s="1">
        <v>-1.506347638904117</v>
      </c>
      <c r="D51" s="1">
        <v>3.3007749078854953</v>
      </c>
      <c r="E51" s="1">
        <v>2.5916726801733851</v>
      </c>
    </row>
    <row r="52" spans="1:5" x14ac:dyDescent="0.35">
      <c r="A52" s="1">
        <v>2.1932941687409766</v>
      </c>
      <c r="B52" s="1">
        <v>-2.033652784419246</v>
      </c>
      <c r="C52" s="1">
        <v>12.111011761182453</v>
      </c>
      <c r="D52" s="1">
        <v>4.9000376401382466</v>
      </c>
      <c r="E52" s="1">
        <v>2.6856125861985078</v>
      </c>
    </row>
    <row r="53" spans="1:5" x14ac:dyDescent="0.35">
      <c r="A53" s="1">
        <v>0.51877743013756117</v>
      </c>
      <c r="B53" s="1">
        <v>-2.2505399859510362</v>
      </c>
      <c r="C53" s="1">
        <v>-3.2504321956803324</v>
      </c>
      <c r="D53" s="1">
        <v>1.2013093809329067</v>
      </c>
      <c r="E53" s="1">
        <v>7.2390060997243255</v>
      </c>
    </row>
    <row r="54" spans="1:5" x14ac:dyDescent="0.35">
      <c r="A54" s="1">
        <v>1.5232364527619211</v>
      </c>
      <c r="B54" s="1">
        <v>-2.2373801660505706</v>
      </c>
      <c r="C54" s="1">
        <v>-0.57503415923565626</v>
      </c>
      <c r="D54" s="1">
        <v>3.8995054748991165</v>
      </c>
      <c r="E54" s="1">
        <v>2.6887508131849622</v>
      </c>
    </row>
    <row r="55" spans="1:5" x14ac:dyDescent="0.35">
      <c r="A55" s="1">
        <v>1.5457328042102745</v>
      </c>
      <c r="B55" s="1">
        <v>-3.3905518042301992</v>
      </c>
      <c r="C55" s="1">
        <v>4.4640462470415514</v>
      </c>
      <c r="D55" s="1">
        <v>1.8999622116867272</v>
      </c>
      <c r="E55" s="1">
        <v>3.1414988455971748</v>
      </c>
    </row>
    <row r="56" spans="1:5" x14ac:dyDescent="0.35">
      <c r="A56" s="1">
        <v>1.8724176167452242</v>
      </c>
      <c r="B56" s="1">
        <v>-1.6833699949784204</v>
      </c>
      <c r="C56" s="1">
        <v>7.5937539400474634</v>
      </c>
      <c r="D56" s="1">
        <v>6.0269489456324559</v>
      </c>
      <c r="E56" s="1">
        <v>2.789164450157005</v>
      </c>
    </row>
    <row r="57" spans="1:5" x14ac:dyDescent="0.35">
      <c r="A57" s="1">
        <v>1.2083779135209625</v>
      </c>
      <c r="B57" s="1">
        <v>-2.8687326296931133</v>
      </c>
      <c r="C57" s="1">
        <v>-0.76411469712911639</v>
      </c>
      <c r="D57" s="1">
        <v>2.5998692173234996</v>
      </c>
      <c r="E57" s="1">
        <v>3.4978776420666979</v>
      </c>
    </row>
    <row r="58" spans="1:5" x14ac:dyDescent="0.35">
      <c r="A58" s="1">
        <v>-1.6339095585281029</v>
      </c>
      <c r="B58" s="1">
        <v>-3.4160119715379551</v>
      </c>
      <c r="C58" s="1">
        <v>-33.639991438074503</v>
      </c>
      <c r="D58" s="1">
        <v>11.435635363321191</v>
      </c>
      <c r="E58" s="1">
        <v>-1.2661765243278778</v>
      </c>
    </row>
    <row r="59" spans="1:5" x14ac:dyDescent="0.35">
      <c r="A59" s="1">
        <v>1.7577820623628213</v>
      </c>
      <c r="B59" s="1">
        <v>-3.1018014472720097</v>
      </c>
      <c r="C59" s="1">
        <v>7.8189323226542911</v>
      </c>
      <c r="D59" s="1">
        <v>4.6869676023943851</v>
      </c>
      <c r="E59" s="1">
        <v>3.0308073890956639</v>
      </c>
    </row>
    <row r="60" spans="1:5" x14ac:dyDescent="0.35">
      <c r="A60" s="1">
        <v>2.6137672117911279</v>
      </c>
      <c r="B60" s="1">
        <v>-2.8051282545930007</v>
      </c>
      <c r="C60" s="1">
        <v>15.500205113814445</v>
      </c>
      <c r="D60" s="1">
        <v>7.8857437848301952</v>
      </c>
      <c r="E60" s="1">
        <v>2.3840219250694767</v>
      </c>
    </row>
    <row r="61" spans="1:5" x14ac:dyDescent="0.35">
      <c r="A61" s="1">
        <v>1.5844414671519189</v>
      </c>
      <c r="B61" s="1">
        <v>-6.2593925425317138</v>
      </c>
      <c r="C61" s="1">
        <v>1.5825521637016209</v>
      </c>
      <c r="D61" s="1">
        <v>2.0993707531549304</v>
      </c>
      <c r="E61" s="1">
        <v>2.7672254417262598</v>
      </c>
    </row>
    <row r="62" spans="1:5" x14ac:dyDescent="0.35">
      <c r="A62" s="1">
        <v>3.7838162294647191</v>
      </c>
      <c r="B62" s="1">
        <v>-7.6458444558084011</v>
      </c>
      <c r="C62" s="1">
        <v>28.901414003077662</v>
      </c>
      <c r="D62" s="1">
        <v>18.163431781687233</v>
      </c>
      <c r="E62" s="1">
        <v>2.1991755150640184</v>
      </c>
    </row>
    <row r="63" spans="1:5" x14ac:dyDescent="0.35">
      <c r="A63" s="1">
        <v>3.9643327378726099</v>
      </c>
      <c r="B63" s="1">
        <v>0.69147528544999659</v>
      </c>
      <c r="C63" s="1">
        <v>22.099678295082413</v>
      </c>
      <c r="D63" s="1">
        <v>17.041205278325769</v>
      </c>
      <c r="E63" s="1">
        <v>1.302382871997251</v>
      </c>
    </row>
    <row r="64" spans="1:5" x14ac:dyDescent="0.35">
      <c r="A64" s="1">
        <v>3.2104628113884246</v>
      </c>
      <c r="B64" s="1">
        <v>-3.2527769993321272</v>
      </c>
      <c r="C64" s="1">
        <v>17.854539014981128</v>
      </c>
      <c r="D64" s="1">
        <v>10.951462066566926</v>
      </c>
      <c r="E64" s="1">
        <v>1.8094358029897586</v>
      </c>
    </row>
    <row r="65" spans="1:5" x14ac:dyDescent="0.35">
      <c r="A65" s="1">
        <v>1.5993867388388026</v>
      </c>
      <c r="B65" s="1">
        <v>-2.7623422132164706</v>
      </c>
      <c r="C65" s="1">
        <v>4.8223746539879357</v>
      </c>
      <c r="D65" s="1">
        <v>3.2541606193254831</v>
      </c>
      <c r="E65" s="1">
        <v>3.0585696675448837</v>
      </c>
    </row>
    <row r="66" spans="1:5" x14ac:dyDescent="0.35">
      <c r="A66" s="1">
        <v>3.0511295714532025</v>
      </c>
      <c r="B66" s="1">
        <v>-4.121945842896821</v>
      </c>
      <c r="C66" s="1">
        <v>17.4496729010134</v>
      </c>
      <c r="D66" s="1">
        <v>11.490509741178172</v>
      </c>
      <c r="E66" s="1">
        <v>1.9770801309233885</v>
      </c>
    </row>
    <row r="67" spans="1:5" x14ac:dyDescent="0.35">
      <c r="A67" s="1">
        <v>3.2115610262408154</v>
      </c>
      <c r="B67" s="1">
        <v>-3.5319554929883452</v>
      </c>
      <c r="C67" s="1">
        <v>25.745826638332801</v>
      </c>
      <c r="D67" s="1">
        <v>11.198414335025539</v>
      </c>
      <c r="E67" s="1">
        <v>2.5971468108299631</v>
      </c>
    </row>
    <row r="68" spans="1:5" x14ac:dyDescent="0.35">
      <c r="A68" s="1">
        <v>2.7320163023105124</v>
      </c>
      <c r="B68" s="1">
        <v>-4.1990306347797741</v>
      </c>
      <c r="C68" s="1">
        <v>19.315526292804861</v>
      </c>
      <c r="D68" s="1">
        <v>9.43618608635561</v>
      </c>
      <c r="E68" s="1">
        <v>2.5976264069826183</v>
      </c>
    </row>
    <row r="69" spans="1:5" x14ac:dyDescent="0.35">
      <c r="A69" s="1">
        <v>2.0529034297069302</v>
      </c>
      <c r="B69" s="1">
        <v>-3.0084344264905667</v>
      </c>
      <c r="C69" s="1">
        <v>8.3715560827404261</v>
      </c>
      <c r="D69" s="1">
        <v>4.5626105095897831</v>
      </c>
      <c r="E69" s="1">
        <v>2.5455970994181998</v>
      </c>
    </row>
    <row r="70" spans="1:5" x14ac:dyDescent="0.35">
      <c r="A70" s="1">
        <v>4.8729247661540285</v>
      </c>
      <c r="B70" s="1">
        <v>-1.5307761107833358</v>
      </c>
      <c r="C70" s="1">
        <v>36.95609689707635</v>
      </c>
      <c r="D70" s="1">
        <v>28.595300722161269</v>
      </c>
      <c r="E70" s="1">
        <v>1.7383316129581219</v>
      </c>
    </row>
    <row r="71" spans="1:5" x14ac:dyDescent="0.35">
      <c r="A71" s="1">
        <v>1.8131685843982268</v>
      </c>
      <c r="B71" s="1">
        <v>-2.5879204561788356</v>
      </c>
      <c r="C71" s="1">
        <v>-1.7858944779145531</v>
      </c>
      <c r="D71" s="1">
        <v>4.8734083758290163</v>
      </c>
      <c r="E71" s="1">
        <v>1.9628040564181299</v>
      </c>
    </row>
    <row r="72" spans="1:5" x14ac:dyDescent="0.35">
      <c r="A72" s="1">
        <v>1.5187617388291983</v>
      </c>
      <c r="B72" s="1">
        <v>-3.7594871931360103</v>
      </c>
      <c r="C72" s="1">
        <v>1.6734516116703162</v>
      </c>
      <c r="D72" s="1">
        <v>4.0955539275944908</v>
      </c>
      <c r="E72" s="1">
        <v>2.9238767967368204</v>
      </c>
    </row>
    <row r="73" spans="1:5" x14ac:dyDescent="0.35">
      <c r="A73" s="1">
        <v>0.93959664960857481</v>
      </c>
      <c r="B73" s="1">
        <v>-2.8448720361921005</v>
      </c>
      <c r="C73" s="1">
        <v>3.1218435247428715</v>
      </c>
      <c r="D73" s="1">
        <v>3.2395881520278875</v>
      </c>
      <c r="E73" s="1">
        <v>4.8654471082816055</v>
      </c>
    </row>
    <row r="74" spans="1:5" x14ac:dyDescent="0.35">
      <c r="A74" s="1">
        <v>0.46003146204748191</v>
      </c>
      <c r="B74" s="1">
        <v>-4.0721680610004114</v>
      </c>
      <c r="C74" s="1">
        <v>-4.8829285737592727</v>
      </c>
      <c r="D74" s="1">
        <v>2.0373615647920471</v>
      </c>
      <c r="E74" s="1">
        <v>7.8729687822435297</v>
      </c>
    </row>
    <row r="75" spans="1:5" x14ac:dyDescent="0.35">
      <c r="A75" s="1">
        <v>3.4356275515747257</v>
      </c>
      <c r="B75" s="1">
        <v>-3.8664898132337839</v>
      </c>
      <c r="C75" s="1">
        <v>24.882172743265983</v>
      </c>
      <c r="D75" s="1">
        <v>14.174061090212241</v>
      </c>
      <c r="E75" s="1">
        <v>2.2257926398215488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2536-10D4-480F-89A1-F5A27DE1D76F}">
  <dimension ref="A2:R76"/>
  <sheetViews>
    <sheetView zoomScale="79" workbookViewId="0">
      <selection activeCell="D2" sqref="D2"/>
    </sheetView>
  </sheetViews>
  <sheetFormatPr defaultRowHeight="14.5" x14ac:dyDescent="0.35"/>
  <cols>
    <col min="1" max="1" width="8.81640625" customWidth="1"/>
  </cols>
  <sheetData>
    <row r="2" spans="1:17" x14ac:dyDescent="0.35">
      <c r="A2" s="1">
        <v>1.0619998571783071</v>
      </c>
      <c r="B2" s="1">
        <v>-3.2117798203471466</v>
      </c>
      <c r="C2" s="1">
        <v>0.53738245292333886</v>
      </c>
      <c r="D2" s="1">
        <v>4.3074654860587955</v>
      </c>
      <c r="E2" s="1">
        <v>4.1165975250736917</v>
      </c>
    </row>
    <row r="3" spans="1:17" x14ac:dyDescent="0.35">
      <c r="A3" s="1">
        <v>1.3013083768455544</v>
      </c>
      <c r="B3" s="1">
        <v>-1.6623231507110177</v>
      </c>
      <c r="C3" s="1">
        <v>1.648799757778761</v>
      </c>
      <c r="D3" s="1">
        <v>2.3717191146496228</v>
      </c>
      <c r="E3" s="1">
        <v>3.468943679355081</v>
      </c>
    </row>
    <row r="4" spans="1:17" x14ac:dyDescent="0.35">
      <c r="A4" s="1">
        <v>0.60844053374603391</v>
      </c>
      <c r="B4" s="1">
        <v>-4.6686965409462573</v>
      </c>
      <c r="C4" s="1">
        <v>-6.2927738276339369</v>
      </c>
      <c r="D4" s="1">
        <v>0.59558134499926085</v>
      </c>
      <c r="E4" s="1">
        <v>5.9929200564896146</v>
      </c>
    </row>
    <row r="5" spans="1:17" x14ac:dyDescent="0.35">
      <c r="A5" s="1">
        <v>2.9850627394480398</v>
      </c>
      <c r="B5" s="1">
        <v>-2.4308518580510281</v>
      </c>
      <c r="C5" s="1">
        <v>18.322828741976991</v>
      </c>
      <c r="D5" s="1">
        <v>8.9729603473119059</v>
      </c>
      <c r="E5" s="1">
        <v>2.1522241369619284</v>
      </c>
    </row>
    <row r="6" spans="1:17" x14ac:dyDescent="0.35">
      <c r="A6" s="1">
        <v>0.32638348935870454</v>
      </c>
      <c r="B6" s="1">
        <v>-1.0081452122249175</v>
      </c>
      <c r="C6" s="1">
        <v>-4.2427443481283262</v>
      </c>
      <c r="D6" s="1">
        <v>2.339668448135054</v>
      </c>
      <c r="E6" s="1">
        <v>10.74098349707363</v>
      </c>
    </row>
    <row r="7" spans="1:17" x14ac:dyDescent="0.35">
      <c r="A7" s="1">
        <v>2.467336291068932</v>
      </c>
      <c r="B7" s="1">
        <v>-2.8206243390086456</v>
      </c>
      <c r="C7" s="1">
        <v>13.752426871680655</v>
      </c>
      <c r="D7" s="1">
        <v>7.1780916050595653</v>
      </c>
      <c r="E7" s="1">
        <v>2.4237925364923836</v>
      </c>
    </row>
    <row r="8" spans="1:17" x14ac:dyDescent="0.35">
      <c r="A8" s="1">
        <v>-0.21862097886332776</v>
      </c>
      <c r="B8" s="1">
        <v>-3.5047934337198967</v>
      </c>
      <c r="C8" s="1">
        <v>-17.487897588987835</v>
      </c>
      <c r="D8" s="1">
        <v>2.7078949240021339</v>
      </c>
      <c r="E8" s="1">
        <v>-12.952548103364112</v>
      </c>
    </row>
    <row r="9" spans="1:17" x14ac:dyDescent="0.35">
      <c r="A9" s="1">
        <v>2.8395560927165207</v>
      </c>
      <c r="B9" s="1">
        <v>-4.3261012554721674</v>
      </c>
      <c r="C9" s="1">
        <v>17.329101188399363</v>
      </c>
      <c r="D9" s="1">
        <v>9.1959244405064364</v>
      </c>
      <c r="E9" s="1">
        <v>2.2498571914227448</v>
      </c>
    </row>
    <row r="10" spans="1:17" x14ac:dyDescent="0.35">
      <c r="A10" s="1">
        <v>1.7992260306200478</v>
      </c>
      <c r="B10" s="1">
        <v>-1.2554618327412754</v>
      </c>
      <c r="C10" s="1">
        <v>11.670825420471374</v>
      </c>
      <c r="D10" s="1">
        <v>4.499341604926129</v>
      </c>
      <c r="E10" s="1">
        <v>3.3352401246833643</v>
      </c>
    </row>
    <row r="11" spans="1:17" x14ac:dyDescent="0.35">
      <c r="A11" s="1">
        <v>0.27952518545498606</v>
      </c>
      <c r="B11" s="1">
        <v>-1.2789438490726752</v>
      </c>
      <c r="C11" s="1">
        <v>-11.42610630672425</v>
      </c>
      <c r="D11" s="1">
        <v>3.1504254415237973</v>
      </c>
      <c r="E11" s="1">
        <v>11.610349684658033</v>
      </c>
    </row>
    <row r="12" spans="1:17" x14ac:dyDescent="0.35">
      <c r="A12" s="1">
        <v>2.8443479929264868</v>
      </c>
      <c r="B12" s="1">
        <v>-2.418502056869329</v>
      </c>
      <c r="C12" s="1">
        <v>13.805632311734371</v>
      </c>
      <c r="D12" s="1">
        <v>10.913241981109588</v>
      </c>
      <c r="E12" s="1">
        <v>1.8909385025804983</v>
      </c>
    </row>
    <row r="13" spans="1:17" x14ac:dyDescent="0.35">
      <c r="A13" s="1">
        <v>0.32903011894086376</v>
      </c>
      <c r="B13" s="1">
        <v>-2.4647430412442191</v>
      </c>
      <c r="C13" s="1">
        <v>-15.012084754242096</v>
      </c>
      <c r="D13" s="1">
        <v>4.1469238970106286</v>
      </c>
      <c r="E13" s="1">
        <v>9.5874677410211611</v>
      </c>
    </row>
    <row r="14" spans="1:17" x14ac:dyDescent="0.35">
      <c r="A14" s="1">
        <v>2.398138523552916</v>
      </c>
      <c r="B14" s="1">
        <v>-3.5213382792135235</v>
      </c>
      <c r="C14" s="1">
        <v>4.7985311135125812</v>
      </c>
      <c r="D14" s="1">
        <v>7.651453716665678</v>
      </c>
      <c r="E14" s="1">
        <v>1.6326848593385397</v>
      </c>
      <c r="G14" s="34" t="s">
        <v>65</v>
      </c>
      <c r="H14" s="34"/>
      <c r="I14" s="34"/>
      <c r="J14" s="34"/>
      <c r="N14" s="34" t="s">
        <v>66</v>
      </c>
      <c r="O14" s="34"/>
      <c r="P14" s="34"/>
      <c r="Q14" s="34"/>
    </row>
    <row r="15" spans="1:17" x14ac:dyDescent="0.35">
      <c r="A15" s="1">
        <v>1.1065986351823085</v>
      </c>
      <c r="B15" s="1">
        <v>-2.2688140082464088</v>
      </c>
      <c r="C15" s="1">
        <v>2.091087031250936</v>
      </c>
      <c r="D15" s="1">
        <v>1.7568564344019788</v>
      </c>
      <c r="E15" s="1">
        <v>4.1135200986986611</v>
      </c>
    </row>
    <row r="16" spans="1:17" x14ac:dyDescent="0.35">
      <c r="A16" s="1">
        <v>0.60323253971000668</v>
      </c>
      <c r="B16" s="1">
        <v>-5.9844431992387399</v>
      </c>
      <c r="C16" s="1">
        <v>-6.8479623627790716</v>
      </c>
      <c r="D16" s="1">
        <v>2.2602249370791836</v>
      </c>
      <c r="E16" s="1">
        <v>5.9851777447382339</v>
      </c>
    </row>
    <row r="17" spans="1:18" x14ac:dyDescent="0.35">
      <c r="A17" s="1">
        <v>-1.2148143999511376</v>
      </c>
      <c r="B17" s="1">
        <v>-4.2099599189241417</v>
      </c>
      <c r="C17" s="1">
        <v>-24.451964458829025</v>
      </c>
      <c r="D17" s="1">
        <v>5.6497774975261752</v>
      </c>
      <c r="E17" s="1">
        <v>-1.3998950844013995</v>
      </c>
    </row>
    <row r="18" spans="1:18" x14ac:dyDescent="0.35">
      <c r="A18" s="1">
        <v>3.0732337033114163</v>
      </c>
      <c r="B18" s="1">
        <v>-4.1030613222828833</v>
      </c>
      <c r="C18" s="1">
        <v>20.478106085240142</v>
      </c>
      <c r="D18" s="1">
        <v>12.936713174355999</v>
      </c>
      <c r="E18" s="1">
        <v>2.2507473789281156</v>
      </c>
    </row>
    <row r="19" spans="1:18" x14ac:dyDescent="0.35">
      <c r="A19" s="1">
        <v>2.516169335343875</v>
      </c>
      <c r="B19" s="1">
        <v>-3.2934928033937467</v>
      </c>
      <c r="C19" s="1">
        <v>10.150381063387613</v>
      </c>
      <c r="D19" s="1">
        <v>7.3712049004584852</v>
      </c>
      <c r="E19" s="1">
        <v>1.9911573653513557</v>
      </c>
    </row>
    <row r="20" spans="1:18" x14ac:dyDescent="0.35">
      <c r="A20" s="1">
        <v>1.7469585069775349</v>
      </c>
      <c r="B20" s="1">
        <v>-2.6533256307884585</v>
      </c>
      <c r="C20" s="1">
        <v>3.0376356840424705</v>
      </c>
      <c r="D20" s="1">
        <v>3.2340107945720016</v>
      </c>
      <c r="E20" s="1">
        <v>2.5740753846872169</v>
      </c>
    </row>
    <row r="21" spans="1:18" x14ac:dyDescent="0.35">
      <c r="A21" s="1">
        <v>1.1585097505885642</v>
      </c>
      <c r="B21" s="1">
        <v>-1.5490194376325235</v>
      </c>
      <c r="C21" s="1">
        <v>1.318949721462559E-2</v>
      </c>
      <c r="D21" s="1">
        <v>2.5518427630706384</v>
      </c>
      <c r="E21" s="1">
        <v>3.7323428638050284</v>
      </c>
    </row>
    <row r="22" spans="1:18" x14ac:dyDescent="0.35">
      <c r="A22" s="1">
        <v>-0.70848278331686743</v>
      </c>
      <c r="B22" s="1">
        <v>-3.2753859007498249</v>
      </c>
      <c r="C22" s="1">
        <v>-18.459220877455664</v>
      </c>
      <c r="D22" s="1">
        <v>5.3337510084367867</v>
      </c>
      <c r="E22" s="1">
        <v>-3.0718400134410677</v>
      </c>
    </row>
    <row r="23" spans="1:18" x14ac:dyDescent="0.35">
      <c r="A23" s="1">
        <v>2.9413012650038581</v>
      </c>
      <c r="B23" s="1">
        <v>-3.0416008560932823</v>
      </c>
      <c r="C23" s="1">
        <v>21.257790881965775</v>
      </c>
      <c r="D23" s="1">
        <v>9.6615066189757286</v>
      </c>
      <c r="E23" s="1">
        <v>2.5044345463256232</v>
      </c>
    </row>
    <row r="24" spans="1:18" x14ac:dyDescent="0.35">
      <c r="A24" s="1">
        <v>3.0082821391843027</v>
      </c>
      <c r="B24" s="1">
        <v>-1.331941242213361</v>
      </c>
      <c r="C24" s="1">
        <v>12.526130154175917</v>
      </c>
      <c r="D24" s="1">
        <v>8.7552410873919513</v>
      </c>
      <c r="E24" s="1">
        <v>1.5415777637255146</v>
      </c>
    </row>
    <row r="25" spans="1:18" x14ac:dyDescent="0.35">
      <c r="A25" s="1">
        <v>3.1021658666431904</v>
      </c>
      <c r="B25" s="1">
        <v>-3.9496045549894916</v>
      </c>
      <c r="C25" s="1">
        <v>13.961278687522281</v>
      </c>
      <c r="D25" s="1">
        <v>11.130936017945684</v>
      </c>
      <c r="E25" s="1">
        <v>1.5610282806269744</v>
      </c>
    </row>
    <row r="26" spans="1:18" x14ac:dyDescent="0.35">
      <c r="A26" s="1">
        <v>1.0323361190457945</v>
      </c>
      <c r="B26" s="1">
        <v>-3.6921447948116111</v>
      </c>
      <c r="C26" s="1">
        <v>-1.7865015656279866</v>
      </c>
      <c r="D26" s="1">
        <v>3.0263641046336884</v>
      </c>
      <c r="E26" s="1">
        <v>3.9950439839670868</v>
      </c>
    </row>
    <row r="27" spans="1:18" x14ac:dyDescent="0.35">
      <c r="A27" s="1">
        <v>1.5172695990841021</v>
      </c>
      <c r="B27" s="1">
        <v>-3.4463885261429823</v>
      </c>
      <c r="C27" s="1">
        <v>7.5250541208806681</v>
      </c>
      <c r="D27" s="1">
        <v>1.3218267960866461</v>
      </c>
      <c r="E27" s="1">
        <v>3.5124717648815653</v>
      </c>
    </row>
    <row r="28" spans="1:18" x14ac:dyDescent="0.35">
      <c r="A28" s="1">
        <v>1.1904654153695446</v>
      </c>
      <c r="B28" s="1">
        <v>-5.5828649086179212</v>
      </c>
      <c r="C28" s="1">
        <v>1.1177003266784595</v>
      </c>
      <c r="D28" s="1">
        <v>1.4461498777566959</v>
      </c>
      <c r="E28" s="1">
        <v>3.741327426250495</v>
      </c>
    </row>
    <row r="29" spans="1:18" x14ac:dyDescent="0.35">
      <c r="A29" s="1">
        <v>0.32435758991050534</v>
      </c>
      <c r="B29" s="1">
        <v>-3.4746556214740849</v>
      </c>
      <c r="C29" s="1">
        <v>-8.1009675290697487</v>
      </c>
      <c r="D29" s="1">
        <v>2.7644031208492499</v>
      </c>
      <c r="E29" s="1">
        <v>10.414596992246825</v>
      </c>
    </row>
    <row r="30" spans="1:18" x14ac:dyDescent="0.35">
      <c r="A30" s="1">
        <v>1.2493188175212708</v>
      </c>
      <c r="B30" s="1">
        <v>-3.2721185410337057</v>
      </c>
      <c r="C30" s="1">
        <v>-4.7853886775992578</v>
      </c>
      <c r="D30" s="1">
        <v>0.91976859281737733</v>
      </c>
      <c r="E30" s="1">
        <v>2.9734508981852668</v>
      </c>
      <c r="G30" s="34" t="s">
        <v>67</v>
      </c>
      <c r="H30" s="34"/>
      <c r="I30" s="34"/>
      <c r="J30" s="34"/>
      <c r="O30" s="34" t="s">
        <v>68</v>
      </c>
      <c r="P30" s="34"/>
      <c r="Q30" s="34"/>
      <c r="R30" s="34"/>
    </row>
    <row r="31" spans="1:18" x14ac:dyDescent="0.35">
      <c r="A31" s="1">
        <v>2.542889721247775</v>
      </c>
      <c r="B31" s="1">
        <v>-2.4142933701368747</v>
      </c>
      <c r="C31" s="1">
        <v>12.813552080435329</v>
      </c>
      <c r="D31" s="1">
        <v>8.8530029993577646</v>
      </c>
      <c r="E31" s="1">
        <v>2.2182256529298696</v>
      </c>
    </row>
    <row r="32" spans="1:18" x14ac:dyDescent="0.35">
      <c r="A32" s="1">
        <v>3.7768927010474727</v>
      </c>
      <c r="B32" s="1">
        <v>-2.0853336839791154</v>
      </c>
      <c r="C32" s="1">
        <v>22.88092514895834</v>
      </c>
      <c r="D32" s="1">
        <v>15.900178004068014</v>
      </c>
      <c r="E32" s="1">
        <v>1.6055035543724139</v>
      </c>
    </row>
    <row r="33" spans="1:5" x14ac:dyDescent="0.35">
      <c r="A33" s="1">
        <v>0.47007569416018669</v>
      </c>
      <c r="B33" s="1">
        <v>-5.0951688384229783</v>
      </c>
      <c r="C33" s="1">
        <v>-13.7816543833178</v>
      </c>
      <c r="D33" s="1">
        <v>3.5893417924237974</v>
      </c>
      <c r="E33" s="1">
        <v>6.8337097687552193</v>
      </c>
    </row>
    <row r="34" spans="1:5" x14ac:dyDescent="0.35">
      <c r="A34" s="1">
        <v>1.1203587215859443</v>
      </c>
      <c r="B34" s="1">
        <v>-3.8516178695572307</v>
      </c>
      <c r="C34" s="1">
        <v>-2.9221409881283762</v>
      </c>
      <c r="D34" s="1">
        <v>2.1794667531115852</v>
      </c>
      <c r="E34" s="1">
        <v>3.5651409709066448</v>
      </c>
    </row>
    <row r="35" spans="1:5" x14ac:dyDescent="0.35">
      <c r="A35" s="1">
        <v>0.69118010893726023</v>
      </c>
      <c r="B35" s="1">
        <v>-3.5455416385302669</v>
      </c>
      <c r="C35" s="1">
        <v>-9.7206980121409288</v>
      </c>
      <c r="D35" s="1">
        <v>2.5192259189518778</v>
      </c>
      <c r="E35" s="1">
        <v>4.9771527739084043</v>
      </c>
    </row>
    <row r="36" spans="1:5" x14ac:dyDescent="0.35">
      <c r="A36" s="1">
        <v>0.21942350182507653</v>
      </c>
      <c r="B36" s="1">
        <v>-4.3352860150916968</v>
      </c>
      <c r="C36" s="1">
        <v>-11.543028671847424</v>
      </c>
      <c r="D36" s="1">
        <v>1.8118150732843579</v>
      </c>
      <c r="E36" s="1">
        <v>14.598464508663746</v>
      </c>
    </row>
    <row r="37" spans="1:5" x14ac:dyDescent="0.35">
      <c r="A37" s="1">
        <v>0.56228481449943502</v>
      </c>
      <c r="B37" s="1">
        <v>-1.9644038578262553</v>
      </c>
      <c r="C37" s="1">
        <v>-8.8119320429977961</v>
      </c>
      <c r="D37" s="1">
        <v>2.2845682379629566</v>
      </c>
      <c r="E37" s="1">
        <v>6.1918963726836882</v>
      </c>
    </row>
    <row r="38" spans="1:5" x14ac:dyDescent="0.35">
      <c r="A38" s="1">
        <v>2.0219487775320886</v>
      </c>
      <c r="B38" s="1">
        <v>-1.7542662438499974</v>
      </c>
      <c r="C38" s="1">
        <v>7.8409034409123706</v>
      </c>
      <c r="D38" s="1">
        <v>6.2183375266585044</v>
      </c>
      <c r="E38" s="1">
        <v>2.5458586781576344</v>
      </c>
    </row>
    <row r="39" spans="1:5" x14ac:dyDescent="0.35">
      <c r="A39" s="1">
        <v>1.8258458036725642</v>
      </c>
      <c r="B39" s="1">
        <v>-4.2528755632956745</v>
      </c>
      <c r="C39" s="1">
        <v>2.5442848305392545</v>
      </c>
      <c r="D39" s="1">
        <v>4.6994447473730689</v>
      </c>
      <c r="E39" s="1">
        <v>2.3716568064328927</v>
      </c>
    </row>
    <row r="40" spans="1:5" x14ac:dyDescent="0.35">
      <c r="A40" s="1">
        <v>2.1687446330033708</v>
      </c>
      <c r="B40" s="1">
        <v>-2.6867120444221655</v>
      </c>
      <c r="C40" s="1">
        <v>7.1835843351000221</v>
      </c>
      <c r="D40" s="1">
        <v>5.5053122772168956</v>
      </c>
      <c r="E40" s="1">
        <v>2.2329025263191635</v>
      </c>
    </row>
    <row r="41" spans="1:5" x14ac:dyDescent="0.35">
      <c r="A41" s="1">
        <v>2.539678636516328</v>
      </c>
      <c r="B41" s="1">
        <v>-2.6519102296588244</v>
      </c>
      <c r="C41" s="1">
        <v>16.253839708544547</v>
      </c>
      <c r="D41" s="1">
        <v>6.9997613756345061</v>
      </c>
      <c r="E41" s="1">
        <v>2.5669571497706078</v>
      </c>
    </row>
    <row r="42" spans="1:5" x14ac:dyDescent="0.35">
      <c r="A42" s="1">
        <v>1.606057882476307</v>
      </c>
      <c r="B42" s="1">
        <v>-1.7782462085306179</v>
      </c>
      <c r="C42" s="1">
        <v>-0.14416218113910872</v>
      </c>
      <c r="D42" s="1">
        <v>5.2547128180277811</v>
      </c>
      <c r="E42" s="1">
        <v>2.5474535953745363</v>
      </c>
    </row>
    <row r="43" spans="1:5" x14ac:dyDescent="0.35">
      <c r="A43" s="1">
        <v>1.4614976786688203</v>
      </c>
      <c r="B43" s="1">
        <v>-0.39978193247225136</v>
      </c>
      <c r="C43" s="1">
        <v>-1.0658407013106626</v>
      </c>
      <c r="D43" s="1">
        <v>3.9240704065491454</v>
      </c>
      <c r="E43" s="1">
        <v>2.7846071085183799</v>
      </c>
    </row>
    <row r="44" spans="1:5" x14ac:dyDescent="0.35">
      <c r="A44" s="1">
        <v>0.35269630794937257</v>
      </c>
      <c r="B44" s="1">
        <v>-3.7675856750211096</v>
      </c>
      <c r="C44" s="1">
        <v>-11.98529889229394</v>
      </c>
      <c r="D44" s="1">
        <v>1.752723715020625</v>
      </c>
      <c r="E44" s="1">
        <v>9.2546751473587889</v>
      </c>
    </row>
    <row r="45" spans="1:5" x14ac:dyDescent="0.35">
      <c r="A45" s="1">
        <v>0.7800366044320981</v>
      </c>
      <c r="B45" s="1">
        <v>-1.794166913285153</v>
      </c>
      <c r="C45" s="1">
        <v>-4.5866595377883641</v>
      </c>
      <c r="D45" s="1">
        <v>2.4215544196478822</v>
      </c>
      <c r="E45" s="1">
        <v>4.9072708011856232</v>
      </c>
    </row>
    <row r="46" spans="1:5" x14ac:dyDescent="0.35">
      <c r="A46" s="1">
        <v>0.42635173637245316</v>
      </c>
      <c r="B46" s="1">
        <v>-4.9374760995560791</v>
      </c>
      <c r="C46" s="1">
        <v>-13.080802313605091</v>
      </c>
      <c r="D46" s="1">
        <v>2.485374501473443</v>
      </c>
      <c r="E46" s="1">
        <v>7.6020117571713364</v>
      </c>
    </row>
    <row r="47" spans="1:5" x14ac:dyDescent="0.35">
      <c r="A47" s="1">
        <v>-8.0413027113536373E-2</v>
      </c>
      <c r="B47" s="1">
        <v>-3.4334503955760738</v>
      </c>
      <c r="C47" s="1">
        <v>-17.208835055906093</v>
      </c>
      <c r="D47" s="1">
        <v>2.9962639780249689</v>
      </c>
      <c r="E47" s="1">
        <v>-36.64785844391524</v>
      </c>
    </row>
    <row r="48" spans="1:5" x14ac:dyDescent="0.35">
      <c r="A48" s="1">
        <v>-0.79930037676240318</v>
      </c>
      <c r="B48" s="1">
        <v>-1.3734653596911812</v>
      </c>
      <c r="C48" s="1">
        <v>-17.998806237708777</v>
      </c>
      <c r="D48" s="1">
        <v>6.0579493807497649</v>
      </c>
      <c r="E48" s="1">
        <v>-2.4538626014490106</v>
      </c>
    </row>
    <row r="49" spans="1:5" x14ac:dyDescent="0.35">
      <c r="A49" s="1">
        <v>3.35261001206527</v>
      </c>
      <c r="B49" s="1">
        <v>-0.19544575782492757</v>
      </c>
      <c r="C49" s="1">
        <v>19.832986713983701</v>
      </c>
      <c r="D49" s="1">
        <v>14.466953391299803</v>
      </c>
      <c r="E49" s="1">
        <v>1.8255138818324936</v>
      </c>
    </row>
    <row r="50" spans="1:5" x14ac:dyDescent="0.35">
      <c r="A50" s="1">
        <v>2.0406405989560881</v>
      </c>
      <c r="B50" s="1">
        <v>-1.0527047682699049</v>
      </c>
      <c r="C50" s="1">
        <v>9.8926893820607802</v>
      </c>
      <c r="D50" s="1">
        <v>4.5607806983387009</v>
      </c>
      <c r="E50" s="1">
        <v>2.7187549267219255</v>
      </c>
    </row>
    <row r="51" spans="1:5" x14ac:dyDescent="0.35">
      <c r="A51" s="1">
        <v>0.57619496752886334</v>
      </c>
      <c r="B51" s="1">
        <v>-3.9598602446203586</v>
      </c>
      <c r="C51" s="1">
        <v>-3.7776981066126609</v>
      </c>
      <c r="D51" s="1">
        <v>2.1773272211816099</v>
      </c>
      <c r="E51" s="1">
        <v>6.5526062074367468</v>
      </c>
    </row>
    <row r="52" spans="1:5" x14ac:dyDescent="0.35">
      <c r="A52" s="1">
        <v>1.5249588083534036</v>
      </c>
      <c r="B52" s="1">
        <v>-3.3661489245132543</v>
      </c>
      <c r="C52" s="1">
        <v>-1.506347638904117</v>
      </c>
      <c r="D52" s="1">
        <v>3.3007749078854953</v>
      </c>
      <c r="E52" s="1">
        <v>2.5916726801733851</v>
      </c>
    </row>
    <row r="53" spans="1:5" x14ac:dyDescent="0.35">
      <c r="A53" s="1">
        <v>2.1932941687409766</v>
      </c>
      <c r="B53" s="1">
        <v>-2.033652784419246</v>
      </c>
      <c r="C53" s="1">
        <v>12.111011761182453</v>
      </c>
      <c r="D53" s="1">
        <v>4.9000376401382466</v>
      </c>
      <c r="E53" s="1">
        <v>2.6856125861985078</v>
      </c>
    </row>
    <row r="54" spans="1:5" x14ac:dyDescent="0.35">
      <c r="A54" s="1">
        <v>0.51877743013756117</v>
      </c>
      <c r="B54" s="1">
        <v>-2.2505399859510362</v>
      </c>
      <c r="C54" s="1">
        <v>-3.2504321956803324</v>
      </c>
      <c r="D54" s="1">
        <v>1.2013093809329067</v>
      </c>
      <c r="E54" s="1">
        <v>7.2390060997243255</v>
      </c>
    </row>
    <row r="55" spans="1:5" x14ac:dyDescent="0.35">
      <c r="A55" s="1">
        <v>1.5232364527619211</v>
      </c>
      <c r="B55" s="1">
        <v>-2.2373801660505706</v>
      </c>
      <c r="C55" s="1">
        <v>-0.57503415923565626</v>
      </c>
      <c r="D55" s="1">
        <v>3.8995054748991165</v>
      </c>
      <c r="E55" s="1">
        <v>2.6887508131849622</v>
      </c>
    </row>
    <row r="56" spans="1:5" x14ac:dyDescent="0.35">
      <c r="A56" s="1">
        <v>1.5457328042102745</v>
      </c>
      <c r="B56" s="1">
        <v>-3.3905518042301992</v>
      </c>
      <c r="C56" s="1">
        <v>4.4640462470415514</v>
      </c>
      <c r="D56" s="1">
        <v>1.8999622116867272</v>
      </c>
      <c r="E56" s="1">
        <v>3.1414988455971748</v>
      </c>
    </row>
    <row r="57" spans="1:5" x14ac:dyDescent="0.35">
      <c r="A57" s="1">
        <v>1.8724176167452242</v>
      </c>
      <c r="B57" s="1">
        <v>-1.6833699949784204</v>
      </c>
      <c r="C57" s="1">
        <v>7.5937539400474634</v>
      </c>
      <c r="D57" s="1">
        <v>6.0269489456324559</v>
      </c>
      <c r="E57" s="1">
        <v>2.789164450157005</v>
      </c>
    </row>
    <row r="58" spans="1:5" x14ac:dyDescent="0.35">
      <c r="A58" s="1">
        <v>1.2083779135209625</v>
      </c>
      <c r="B58" s="1">
        <v>-2.8687326296931133</v>
      </c>
      <c r="C58" s="1">
        <v>-0.76411469712911639</v>
      </c>
      <c r="D58" s="1">
        <v>2.5998692173234996</v>
      </c>
      <c r="E58" s="1">
        <v>3.4978776420666979</v>
      </c>
    </row>
    <row r="59" spans="1:5" x14ac:dyDescent="0.35">
      <c r="A59" s="1">
        <v>-1.6339095585281029</v>
      </c>
      <c r="B59" s="1">
        <v>-3.4160119715379551</v>
      </c>
      <c r="C59" s="1">
        <v>-33.639991438074503</v>
      </c>
      <c r="D59" s="1">
        <v>11.435635363321191</v>
      </c>
      <c r="E59" s="1">
        <v>-1.2661765243278778</v>
      </c>
    </row>
    <row r="60" spans="1:5" x14ac:dyDescent="0.35">
      <c r="A60" s="1">
        <v>1.7577820623628213</v>
      </c>
      <c r="B60" s="1">
        <v>-3.1018014472720097</v>
      </c>
      <c r="C60" s="1">
        <v>7.8189323226542911</v>
      </c>
      <c r="D60" s="1">
        <v>4.6869676023943851</v>
      </c>
      <c r="E60" s="1">
        <v>3.0308073890956639</v>
      </c>
    </row>
    <row r="61" spans="1:5" x14ac:dyDescent="0.35">
      <c r="A61" s="1">
        <v>2.6137672117911279</v>
      </c>
      <c r="B61" s="1">
        <v>-2.8051282545930007</v>
      </c>
      <c r="C61" s="1">
        <v>15.500205113814445</v>
      </c>
      <c r="D61" s="1">
        <v>7.8857437848301952</v>
      </c>
      <c r="E61" s="1">
        <v>2.3840219250694767</v>
      </c>
    </row>
    <row r="62" spans="1:5" x14ac:dyDescent="0.35">
      <c r="A62" s="1">
        <v>1.5844414671519189</v>
      </c>
      <c r="B62" s="1">
        <v>-6.2593925425317138</v>
      </c>
      <c r="C62" s="1">
        <v>1.5825521637016209</v>
      </c>
      <c r="D62" s="1">
        <v>2.0993707531549304</v>
      </c>
      <c r="E62" s="1">
        <v>2.7672254417262598</v>
      </c>
    </row>
    <row r="63" spans="1:5" x14ac:dyDescent="0.35">
      <c r="A63" s="1">
        <v>3.7838162294647191</v>
      </c>
      <c r="B63" s="1">
        <v>-7.6458444558084011</v>
      </c>
      <c r="C63" s="1">
        <v>28.901414003077662</v>
      </c>
      <c r="D63" s="1">
        <v>18.163431781687233</v>
      </c>
      <c r="E63" s="1">
        <v>2.1991755150640184</v>
      </c>
    </row>
    <row r="64" spans="1:5" x14ac:dyDescent="0.35">
      <c r="A64" s="1">
        <v>3.9643327378726099</v>
      </c>
      <c r="B64" s="1">
        <v>0.69147528544999659</v>
      </c>
      <c r="C64" s="1">
        <v>22.099678295082413</v>
      </c>
      <c r="D64" s="1">
        <v>17.041205278325769</v>
      </c>
      <c r="E64" s="1">
        <v>1.302382871997251</v>
      </c>
    </row>
    <row r="65" spans="1:5" x14ac:dyDescent="0.35">
      <c r="A65" s="1">
        <v>3.2104628113884246</v>
      </c>
      <c r="B65" s="1">
        <v>-3.2527769993321272</v>
      </c>
      <c r="C65" s="1">
        <v>17.854539014981128</v>
      </c>
      <c r="D65" s="1">
        <v>10.951462066566926</v>
      </c>
      <c r="E65" s="1">
        <v>1.8094358029897586</v>
      </c>
    </row>
    <row r="66" spans="1:5" x14ac:dyDescent="0.35">
      <c r="A66" s="1">
        <v>1.5993867388388026</v>
      </c>
      <c r="B66" s="1">
        <v>-2.7623422132164706</v>
      </c>
      <c r="C66" s="1">
        <v>4.8223746539879357</v>
      </c>
      <c r="D66" s="1">
        <v>3.2541606193254831</v>
      </c>
      <c r="E66" s="1">
        <v>3.0585696675448837</v>
      </c>
    </row>
    <row r="67" spans="1:5" x14ac:dyDescent="0.35">
      <c r="A67" s="1">
        <v>3.0511295714532025</v>
      </c>
      <c r="B67" s="1">
        <v>-4.121945842896821</v>
      </c>
      <c r="C67" s="1">
        <v>17.4496729010134</v>
      </c>
      <c r="D67" s="1">
        <v>11.490509741178172</v>
      </c>
      <c r="E67" s="1">
        <v>1.9770801309233885</v>
      </c>
    </row>
    <row r="68" spans="1:5" x14ac:dyDescent="0.35">
      <c r="A68" s="1">
        <v>3.2115610262408154</v>
      </c>
      <c r="B68" s="1">
        <v>-3.5319554929883452</v>
      </c>
      <c r="C68" s="1">
        <v>25.745826638332801</v>
      </c>
      <c r="D68" s="1">
        <v>11.198414335025539</v>
      </c>
      <c r="E68" s="1">
        <v>2.5971468108299631</v>
      </c>
    </row>
    <row r="69" spans="1:5" x14ac:dyDescent="0.35">
      <c r="A69" s="1">
        <v>2.7320163023105124</v>
      </c>
      <c r="B69" s="1">
        <v>-4.1990306347797741</v>
      </c>
      <c r="C69" s="1">
        <v>19.315526292804861</v>
      </c>
      <c r="D69" s="1">
        <v>9.43618608635561</v>
      </c>
      <c r="E69" s="1">
        <v>2.5976264069826183</v>
      </c>
    </row>
    <row r="70" spans="1:5" x14ac:dyDescent="0.35">
      <c r="A70" s="1">
        <v>2.0529034297069302</v>
      </c>
      <c r="B70" s="1">
        <v>-3.0084344264905667</v>
      </c>
      <c r="C70" s="1">
        <v>8.3715560827404261</v>
      </c>
      <c r="D70" s="1">
        <v>4.5626105095897831</v>
      </c>
      <c r="E70" s="1">
        <v>2.5455970994181998</v>
      </c>
    </row>
    <row r="71" spans="1:5" x14ac:dyDescent="0.35">
      <c r="A71" s="1">
        <v>4.8729247661540285</v>
      </c>
      <c r="B71" s="1">
        <v>-1.5307761107833358</v>
      </c>
      <c r="C71" s="1">
        <v>36.95609689707635</v>
      </c>
      <c r="D71" s="1">
        <v>28.595300722161269</v>
      </c>
      <c r="E71" s="1">
        <v>1.7383316129581219</v>
      </c>
    </row>
    <row r="72" spans="1:5" x14ac:dyDescent="0.35">
      <c r="A72" s="1">
        <v>1.8131685843982268</v>
      </c>
      <c r="B72" s="1">
        <v>-2.5879204561788356</v>
      </c>
      <c r="C72" s="1">
        <v>-1.7858944779145531</v>
      </c>
      <c r="D72" s="1">
        <v>4.8734083758290163</v>
      </c>
      <c r="E72" s="1">
        <v>1.9628040564181299</v>
      </c>
    </row>
    <row r="73" spans="1:5" x14ac:dyDescent="0.35">
      <c r="A73" s="1">
        <v>1.5187617388291983</v>
      </c>
      <c r="B73" s="1">
        <v>-3.7594871931360103</v>
      </c>
      <c r="C73" s="1">
        <v>1.6734516116703162</v>
      </c>
      <c r="D73" s="1">
        <v>4.0955539275944908</v>
      </c>
      <c r="E73" s="1">
        <v>2.9238767967368204</v>
      </c>
    </row>
    <row r="74" spans="1:5" x14ac:dyDescent="0.35">
      <c r="A74" s="1">
        <v>0.93959664960857481</v>
      </c>
      <c r="B74" s="1">
        <v>-2.8448720361921005</v>
      </c>
      <c r="C74" s="1">
        <v>3.1218435247428715</v>
      </c>
      <c r="D74" s="1">
        <v>3.2395881520278875</v>
      </c>
      <c r="E74" s="1">
        <v>4.8654471082816055</v>
      </c>
    </row>
    <row r="75" spans="1:5" x14ac:dyDescent="0.35">
      <c r="A75" s="1">
        <v>0.46003146204748191</v>
      </c>
      <c r="B75" s="1">
        <v>-4.0721680610004114</v>
      </c>
      <c r="C75" s="1">
        <v>-4.8829285737592727</v>
      </c>
      <c r="D75" s="1">
        <v>2.0373615647920471</v>
      </c>
      <c r="E75" s="1">
        <v>7.8729687822435297</v>
      </c>
    </row>
    <row r="76" spans="1:5" x14ac:dyDescent="0.35">
      <c r="A76" s="1">
        <v>3.4356275515747257</v>
      </c>
      <c r="B76" s="1">
        <v>-3.8664898132337839</v>
      </c>
      <c r="C76" s="1">
        <v>24.882172743265983</v>
      </c>
      <c r="D76" s="1">
        <v>14.174061090212241</v>
      </c>
      <c r="E76" s="1">
        <v>2.2257926398215488</v>
      </c>
    </row>
  </sheetData>
  <mergeCells count="4">
    <mergeCell ref="G14:J14"/>
    <mergeCell ref="N14:Q14"/>
    <mergeCell ref="G30:J30"/>
    <mergeCell ref="O30:R3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A50D-E395-4E22-BF05-8487A803F9C8}">
  <dimension ref="A1:M75"/>
  <sheetViews>
    <sheetView workbookViewId="0">
      <selection activeCell="E2" sqref="E2"/>
    </sheetView>
  </sheetViews>
  <sheetFormatPr defaultRowHeight="14.5" x14ac:dyDescent="0.35"/>
  <cols>
    <col min="1" max="1" width="8.81640625" customWidth="1"/>
    <col min="9" max="9" width="8.81640625" customWidth="1"/>
  </cols>
  <sheetData>
    <row r="1" spans="1:13" x14ac:dyDescent="0.35">
      <c r="A1" s="1">
        <v>1.0619998571783071</v>
      </c>
      <c r="B1" s="1">
        <v>-3.2117798203471466</v>
      </c>
      <c r="D1" s="37" t="s">
        <v>71</v>
      </c>
      <c r="E1" s="37"/>
      <c r="I1" s="1">
        <v>1.0619998571783071</v>
      </c>
      <c r="J1" s="1">
        <v>0.53738245292333886</v>
      </c>
      <c r="L1" s="37" t="s">
        <v>71</v>
      </c>
      <c r="M1" s="37"/>
    </row>
    <row r="2" spans="1:13" x14ac:dyDescent="0.35">
      <c r="A2" s="1">
        <v>1.3013083768455544</v>
      </c>
      <c r="B2" s="1">
        <v>-1.6623231507110177</v>
      </c>
      <c r="D2" s="9" t="s">
        <v>69</v>
      </c>
      <c r="E2">
        <f>INDEX(LINEST(B1:B75,A1:A75),1)</f>
        <v>0.14467877417149771</v>
      </c>
      <c r="I2" s="1">
        <v>1.3013083768455544</v>
      </c>
      <c r="J2" s="1">
        <v>1.648799757778761</v>
      </c>
      <c r="L2" s="9" t="s">
        <v>69</v>
      </c>
      <c r="M2">
        <f>INDEX(LINEST(J1:J75,I1:I75),1)</f>
        <v>10.255674498617237</v>
      </c>
    </row>
    <row r="3" spans="1:13" x14ac:dyDescent="0.35">
      <c r="A3" s="1">
        <v>0.60844053374603391</v>
      </c>
      <c r="B3" s="1">
        <v>-4.6686965409462573</v>
      </c>
      <c r="D3" s="9" t="s">
        <v>70</v>
      </c>
      <c r="E3">
        <f>INDEX(LINEST(B1:B75,A1:A75),2)</f>
        <v>-3.2586090259835507</v>
      </c>
      <c r="I3" s="1">
        <v>0.60844053374603391</v>
      </c>
      <c r="J3" s="1">
        <v>-6.2927738276339369</v>
      </c>
      <c r="L3" s="9" t="s">
        <v>70</v>
      </c>
      <c r="M3">
        <f>INDEX(LINEST(J1:J75,I1:I75),2)</f>
        <v>-13.147178853514063</v>
      </c>
    </row>
    <row r="4" spans="1:13" x14ac:dyDescent="0.35">
      <c r="A4" s="1">
        <v>2.9850627394480398</v>
      </c>
      <c r="B4" s="1">
        <v>-2.4308518580510281</v>
      </c>
      <c r="I4" s="1">
        <v>2.9850627394480398</v>
      </c>
      <c r="J4" s="1">
        <v>18.322828741976991</v>
      </c>
    </row>
    <row r="5" spans="1:13" x14ac:dyDescent="0.35">
      <c r="A5" s="1">
        <v>0.32638348935870454</v>
      </c>
      <c r="B5" s="1">
        <v>-1.0081452122249175</v>
      </c>
      <c r="I5" s="1">
        <v>0.32638348935870454</v>
      </c>
      <c r="J5" s="1">
        <v>-4.2427443481283262</v>
      </c>
    </row>
    <row r="6" spans="1:13" x14ac:dyDescent="0.35">
      <c r="A6" s="1">
        <v>2.467336291068932</v>
      </c>
      <c r="B6" s="1">
        <v>-2.8206243390086456</v>
      </c>
      <c r="I6" s="1">
        <v>2.467336291068932</v>
      </c>
      <c r="J6" s="1">
        <v>13.752426871680655</v>
      </c>
    </row>
    <row r="7" spans="1:13" x14ac:dyDescent="0.35">
      <c r="A7" s="1">
        <v>-0.21862097886332776</v>
      </c>
      <c r="B7" s="1">
        <v>-3.5047934337198967</v>
      </c>
      <c r="I7" s="1">
        <v>-0.21862097886332776</v>
      </c>
      <c r="J7" s="1">
        <v>-17.487897588987835</v>
      </c>
    </row>
    <row r="8" spans="1:13" x14ac:dyDescent="0.35">
      <c r="A8" s="1">
        <v>2.8395560927165207</v>
      </c>
      <c r="B8" s="1">
        <v>-4.3261012554721674</v>
      </c>
      <c r="I8" s="1">
        <v>2.8395560927165207</v>
      </c>
      <c r="J8" s="1">
        <v>17.329101188399363</v>
      </c>
    </row>
    <row r="9" spans="1:13" x14ac:dyDescent="0.35">
      <c r="A9" s="1">
        <v>1.7992260306200478</v>
      </c>
      <c r="B9" s="1">
        <v>-1.2554618327412754</v>
      </c>
      <c r="I9" s="1">
        <v>1.7992260306200478</v>
      </c>
      <c r="J9" s="1">
        <v>11.670825420471374</v>
      </c>
    </row>
    <row r="10" spans="1:13" x14ac:dyDescent="0.35">
      <c r="A10" s="1">
        <v>0.27952518545498606</v>
      </c>
      <c r="B10" s="1">
        <v>-1.2789438490726752</v>
      </c>
      <c r="I10" s="1">
        <v>0.27952518545498606</v>
      </c>
      <c r="J10" s="1">
        <v>-11.42610630672425</v>
      </c>
    </row>
    <row r="11" spans="1:13" x14ac:dyDescent="0.35">
      <c r="A11" s="1">
        <v>2.8443479929264868</v>
      </c>
      <c r="B11" s="1">
        <v>-2.418502056869329</v>
      </c>
      <c r="I11" s="1">
        <v>2.8443479929264868</v>
      </c>
      <c r="J11" s="1">
        <v>13.805632311734371</v>
      </c>
    </row>
    <row r="12" spans="1:13" x14ac:dyDescent="0.35">
      <c r="A12" s="1">
        <v>0.32903011894086376</v>
      </c>
      <c r="B12" s="1">
        <v>-2.4647430412442191</v>
      </c>
      <c r="I12" s="1">
        <v>0.32903011894086376</v>
      </c>
      <c r="J12" s="1">
        <v>-15.012084754242096</v>
      </c>
    </row>
    <row r="13" spans="1:13" x14ac:dyDescent="0.35">
      <c r="A13" s="1">
        <v>2.398138523552916</v>
      </c>
      <c r="B13" s="1">
        <v>-3.5213382792135235</v>
      </c>
      <c r="I13" s="1">
        <v>2.398138523552916</v>
      </c>
      <c r="J13" s="1">
        <v>4.7985311135125812</v>
      </c>
    </row>
    <row r="14" spans="1:13" x14ac:dyDescent="0.35">
      <c r="A14" s="1">
        <v>1.1065986351823085</v>
      </c>
      <c r="B14" s="1">
        <v>-2.2688140082464088</v>
      </c>
      <c r="I14" s="1">
        <v>1.1065986351823085</v>
      </c>
      <c r="J14" s="1">
        <v>2.091087031250936</v>
      </c>
    </row>
    <row r="15" spans="1:13" x14ac:dyDescent="0.35">
      <c r="A15" s="1">
        <v>0.60323253971000668</v>
      </c>
      <c r="B15" s="1">
        <v>-5.9844431992387399</v>
      </c>
      <c r="I15" s="1">
        <v>0.60323253971000668</v>
      </c>
      <c r="J15" s="1">
        <v>-6.8479623627790716</v>
      </c>
    </row>
    <row r="16" spans="1:13" x14ac:dyDescent="0.35">
      <c r="A16" s="1">
        <v>-1.2148143999511376</v>
      </c>
      <c r="B16" s="1">
        <v>-4.2099599189241417</v>
      </c>
      <c r="I16" s="1">
        <v>-1.2148143999511376</v>
      </c>
      <c r="J16" s="1">
        <v>-24.451964458829025</v>
      </c>
    </row>
    <row r="17" spans="1:10" x14ac:dyDescent="0.35">
      <c r="A17" s="1">
        <v>3.0732337033114163</v>
      </c>
      <c r="B17" s="1">
        <v>-4.1030613222828833</v>
      </c>
      <c r="I17" s="1">
        <v>3.0732337033114163</v>
      </c>
      <c r="J17" s="1">
        <v>20.478106085240142</v>
      </c>
    </row>
    <row r="18" spans="1:10" x14ac:dyDescent="0.35">
      <c r="A18" s="1">
        <v>2.516169335343875</v>
      </c>
      <c r="B18" s="1">
        <v>-3.2934928033937467</v>
      </c>
      <c r="I18" s="1">
        <v>2.516169335343875</v>
      </c>
      <c r="J18" s="1">
        <v>10.150381063387613</v>
      </c>
    </row>
    <row r="19" spans="1:10" x14ac:dyDescent="0.35">
      <c r="A19" s="1">
        <v>1.7469585069775349</v>
      </c>
      <c r="B19" s="1">
        <v>-2.6533256307884585</v>
      </c>
      <c r="I19" s="1">
        <v>1.7469585069775349</v>
      </c>
      <c r="J19" s="1">
        <v>3.0376356840424705</v>
      </c>
    </row>
    <row r="20" spans="1:10" x14ac:dyDescent="0.35">
      <c r="A20" s="1">
        <v>1.1585097505885642</v>
      </c>
      <c r="B20" s="1">
        <v>-1.5490194376325235</v>
      </c>
      <c r="I20" s="1">
        <v>1.1585097505885642</v>
      </c>
      <c r="J20" s="1">
        <v>1.318949721462559E-2</v>
      </c>
    </row>
    <row r="21" spans="1:10" x14ac:dyDescent="0.35">
      <c r="A21" s="1">
        <v>-0.70848278331686743</v>
      </c>
      <c r="B21" s="1">
        <v>-3.2753859007498249</v>
      </c>
      <c r="I21" s="1">
        <v>-0.70848278331686743</v>
      </c>
      <c r="J21" s="1">
        <v>-18.459220877455664</v>
      </c>
    </row>
    <row r="22" spans="1:10" x14ac:dyDescent="0.35">
      <c r="A22" s="1">
        <v>2.9413012650038581</v>
      </c>
      <c r="B22" s="1">
        <v>-3.0416008560932823</v>
      </c>
      <c r="I22" s="1">
        <v>2.9413012650038581</v>
      </c>
      <c r="J22" s="1">
        <v>21.257790881965775</v>
      </c>
    </row>
    <row r="23" spans="1:10" x14ac:dyDescent="0.35">
      <c r="A23" s="1">
        <v>3.0082821391843027</v>
      </c>
      <c r="B23" s="1">
        <v>-1.331941242213361</v>
      </c>
      <c r="I23" s="1">
        <v>3.0082821391843027</v>
      </c>
      <c r="J23" s="1">
        <v>12.526130154175917</v>
      </c>
    </row>
    <row r="24" spans="1:10" x14ac:dyDescent="0.35">
      <c r="A24" s="1">
        <v>3.1021658666431904</v>
      </c>
      <c r="B24" s="1">
        <v>-3.9496045549894916</v>
      </c>
      <c r="I24" s="1">
        <v>3.1021658666431904</v>
      </c>
      <c r="J24" s="1">
        <v>13.961278687522281</v>
      </c>
    </row>
    <row r="25" spans="1:10" x14ac:dyDescent="0.35">
      <c r="A25" s="1">
        <v>1.0323361190457945</v>
      </c>
      <c r="B25" s="1">
        <v>-3.6921447948116111</v>
      </c>
      <c r="I25" s="1">
        <v>1.0323361190457945</v>
      </c>
      <c r="J25" s="1">
        <v>-1.7865015656279866</v>
      </c>
    </row>
    <row r="26" spans="1:10" x14ac:dyDescent="0.35">
      <c r="A26" s="1">
        <v>1.5172695990841021</v>
      </c>
      <c r="B26" s="1">
        <v>-3.4463885261429823</v>
      </c>
      <c r="I26" s="1">
        <v>1.5172695990841021</v>
      </c>
      <c r="J26" s="1">
        <v>7.5250541208806681</v>
      </c>
    </row>
    <row r="27" spans="1:10" x14ac:dyDescent="0.35">
      <c r="A27" s="1">
        <v>1.1904654153695446</v>
      </c>
      <c r="B27" s="1">
        <v>-5.5828649086179212</v>
      </c>
      <c r="I27" s="1">
        <v>1.1904654153695446</v>
      </c>
      <c r="J27" s="1">
        <v>1.1177003266784595</v>
      </c>
    </row>
    <row r="28" spans="1:10" x14ac:dyDescent="0.35">
      <c r="A28" s="1">
        <v>0.32435758991050534</v>
      </c>
      <c r="B28" s="1">
        <v>-3.4746556214740849</v>
      </c>
      <c r="I28" s="1">
        <v>0.32435758991050534</v>
      </c>
      <c r="J28" s="1">
        <v>-8.1009675290697487</v>
      </c>
    </row>
    <row r="29" spans="1:10" x14ac:dyDescent="0.35">
      <c r="A29" s="1">
        <v>1.2493188175212708</v>
      </c>
      <c r="B29" s="1">
        <v>-3.2721185410337057</v>
      </c>
      <c r="I29" s="1">
        <v>1.2493188175212708</v>
      </c>
      <c r="J29" s="1">
        <v>-4.7853886775992578</v>
      </c>
    </row>
    <row r="30" spans="1:10" x14ac:dyDescent="0.35">
      <c r="A30" s="1">
        <v>2.542889721247775</v>
      </c>
      <c r="B30" s="1">
        <v>-2.4142933701368747</v>
      </c>
      <c r="I30" s="1">
        <v>2.542889721247775</v>
      </c>
      <c r="J30" s="1">
        <v>12.813552080435329</v>
      </c>
    </row>
    <row r="31" spans="1:10" x14ac:dyDescent="0.35">
      <c r="A31" s="1">
        <v>3.7768927010474727</v>
      </c>
      <c r="B31" s="1">
        <v>-2.0853336839791154</v>
      </c>
      <c r="I31" s="1">
        <v>3.7768927010474727</v>
      </c>
      <c r="J31" s="1">
        <v>22.88092514895834</v>
      </c>
    </row>
    <row r="32" spans="1:10" x14ac:dyDescent="0.35">
      <c r="A32" s="1">
        <v>0.47007569416018669</v>
      </c>
      <c r="B32" s="1">
        <v>-5.0951688384229783</v>
      </c>
      <c r="I32" s="1">
        <v>0.47007569416018669</v>
      </c>
      <c r="J32" s="1">
        <v>-13.7816543833178</v>
      </c>
    </row>
    <row r="33" spans="1:10" x14ac:dyDescent="0.35">
      <c r="A33" s="1">
        <v>1.1203587215859443</v>
      </c>
      <c r="B33" s="1">
        <v>-3.8516178695572307</v>
      </c>
      <c r="I33" s="1">
        <v>1.1203587215859443</v>
      </c>
      <c r="J33" s="1">
        <v>-2.9221409881283762</v>
      </c>
    </row>
    <row r="34" spans="1:10" x14ac:dyDescent="0.35">
      <c r="A34" s="1">
        <v>0.69118010893726023</v>
      </c>
      <c r="B34" s="1">
        <v>-3.5455416385302669</v>
      </c>
      <c r="I34" s="1">
        <v>0.69118010893726023</v>
      </c>
      <c r="J34" s="1">
        <v>-9.7206980121409288</v>
      </c>
    </row>
    <row r="35" spans="1:10" x14ac:dyDescent="0.35">
      <c r="A35" s="1">
        <v>0.21942350182507653</v>
      </c>
      <c r="B35" s="1">
        <v>-4.3352860150916968</v>
      </c>
      <c r="I35" s="1">
        <v>0.21942350182507653</v>
      </c>
      <c r="J35" s="1">
        <v>-11.543028671847424</v>
      </c>
    </row>
    <row r="36" spans="1:10" x14ac:dyDescent="0.35">
      <c r="A36" s="1">
        <v>0.56228481449943502</v>
      </c>
      <c r="B36" s="1">
        <v>-1.9644038578262553</v>
      </c>
      <c r="I36" s="1">
        <v>0.56228481449943502</v>
      </c>
      <c r="J36" s="1">
        <v>-8.8119320429977961</v>
      </c>
    </row>
    <row r="37" spans="1:10" x14ac:dyDescent="0.35">
      <c r="A37" s="1">
        <v>2.0219487775320886</v>
      </c>
      <c r="B37" s="1">
        <v>-1.7542662438499974</v>
      </c>
      <c r="I37" s="1">
        <v>2.0219487775320886</v>
      </c>
      <c r="J37" s="1">
        <v>7.8409034409123706</v>
      </c>
    </row>
    <row r="38" spans="1:10" x14ac:dyDescent="0.35">
      <c r="A38" s="1">
        <v>1.8258458036725642</v>
      </c>
      <c r="B38" s="1">
        <v>-4.2528755632956745</v>
      </c>
      <c r="I38" s="1">
        <v>1.8258458036725642</v>
      </c>
      <c r="J38" s="1">
        <v>2.5442848305392545</v>
      </c>
    </row>
    <row r="39" spans="1:10" x14ac:dyDescent="0.35">
      <c r="A39" s="1">
        <v>2.1687446330033708</v>
      </c>
      <c r="B39" s="1">
        <v>-2.6867120444221655</v>
      </c>
      <c r="I39" s="1">
        <v>2.1687446330033708</v>
      </c>
      <c r="J39" s="1">
        <v>7.1835843351000221</v>
      </c>
    </row>
    <row r="40" spans="1:10" x14ac:dyDescent="0.35">
      <c r="A40" s="1">
        <v>2.539678636516328</v>
      </c>
      <c r="B40" s="1">
        <v>-2.6519102296588244</v>
      </c>
      <c r="I40" s="1">
        <v>2.539678636516328</v>
      </c>
      <c r="J40" s="1">
        <v>16.253839708544547</v>
      </c>
    </row>
    <row r="41" spans="1:10" x14ac:dyDescent="0.35">
      <c r="A41" s="1">
        <v>1.606057882476307</v>
      </c>
      <c r="B41" s="1">
        <v>-1.7782462085306179</v>
      </c>
      <c r="I41" s="1">
        <v>1.606057882476307</v>
      </c>
      <c r="J41" s="1">
        <v>-0.14416218113910872</v>
      </c>
    </row>
    <row r="42" spans="1:10" x14ac:dyDescent="0.35">
      <c r="A42" s="1">
        <v>1.4614976786688203</v>
      </c>
      <c r="B42" s="1">
        <v>-0.39978193247225136</v>
      </c>
      <c r="I42" s="1">
        <v>1.4614976786688203</v>
      </c>
      <c r="J42" s="1">
        <v>-1.0658407013106626</v>
      </c>
    </row>
    <row r="43" spans="1:10" x14ac:dyDescent="0.35">
      <c r="A43" s="1">
        <v>0.35269630794937257</v>
      </c>
      <c r="B43" s="1">
        <v>-3.7675856750211096</v>
      </c>
      <c r="I43" s="1">
        <v>0.35269630794937257</v>
      </c>
      <c r="J43" s="1">
        <v>-11.98529889229394</v>
      </c>
    </row>
    <row r="44" spans="1:10" x14ac:dyDescent="0.35">
      <c r="A44" s="1">
        <v>0.7800366044320981</v>
      </c>
      <c r="B44" s="1">
        <v>-1.794166913285153</v>
      </c>
      <c r="I44" s="1">
        <v>0.7800366044320981</v>
      </c>
      <c r="J44" s="1">
        <v>-4.5866595377883641</v>
      </c>
    </row>
    <row r="45" spans="1:10" x14ac:dyDescent="0.35">
      <c r="A45" s="1">
        <v>0.42635173637245316</v>
      </c>
      <c r="B45" s="1">
        <v>-4.9374760995560791</v>
      </c>
      <c r="I45" s="1">
        <v>0.42635173637245316</v>
      </c>
      <c r="J45" s="1">
        <v>-13.080802313605091</v>
      </c>
    </row>
    <row r="46" spans="1:10" x14ac:dyDescent="0.35">
      <c r="A46" s="1">
        <v>-8.0413027113536373E-2</v>
      </c>
      <c r="B46" s="1">
        <v>-3.4334503955760738</v>
      </c>
      <c r="I46" s="1">
        <v>-8.0413027113536373E-2</v>
      </c>
      <c r="J46" s="1">
        <v>-17.208835055906093</v>
      </c>
    </row>
    <row r="47" spans="1:10" x14ac:dyDescent="0.35">
      <c r="A47" s="1">
        <v>-0.79930037676240318</v>
      </c>
      <c r="B47" s="1">
        <v>-1.3734653596911812</v>
      </c>
      <c r="I47" s="1">
        <v>-0.79930037676240318</v>
      </c>
      <c r="J47" s="1">
        <v>-17.998806237708777</v>
      </c>
    </row>
    <row r="48" spans="1:10" x14ac:dyDescent="0.35">
      <c r="A48" s="1">
        <v>3.35261001206527</v>
      </c>
      <c r="B48" s="1">
        <v>-0.19544575782492757</v>
      </c>
      <c r="I48" s="1">
        <v>3.35261001206527</v>
      </c>
      <c r="J48" s="1">
        <v>19.832986713983701</v>
      </c>
    </row>
    <row r="49" spans="1:10" x14ac:dyDescent="0.35">
      <c r="A49" s="1">
        <v>2.0406405989560881</v>
      </c>
      <c r="B49" s="1">
        <v>-1.0527047682699049</v>
      </c>
      <c r="I49" s="1">
        <v>2.0406405989560881</v>
      </c>
      <c r="J49" s="1">
        <v>9.8926893820607802</v>
      </c>
    </row>
    <row r="50" spans="1:10" x14ac:dyDescent="0.35">
      <c r="A50" s="1">
        <v>0.57619496752886334</v>
      </c>
      <c r="B50" s="1">
        <v>-3.9598602446203586</v>
      </c>
      <c r="I50" s="1">
        <v>0.57619496752886334</v>
      </c>
      <c r="J50" s="1">
        <v>-3.7776981066126609</v>
      </c>
    </row>
    <row r="51" spans="1:10" x14ac:dyDescent="0.35">
      <c r="A51" s="1">
        <v>1.5249588083534036</v>
      </c>
      <c r="B51" s="1">
        <v>-3.3661489245132543</v>
      </c>
      <c r="I51" s="1">
        <v>1.5249588083534036</v>
      </c>
      <c r="J51" s="1">
        <v>-1.506347638904117</v>
      </c>
    </row>
    <row r="52" spans="1:10" x14ac:dyDescent="0.35">
      <c r="A52" s="1">
        <v>2.1932941687409766</v>
      </c>
      <c r="B52" s="1">
        <v>-2.033652784419246</v>
      </c>
      <c r="I52" s="1">
        <v>2.1932941687409766</v>
      </c>
      <c r="J52" s="1">
        <v>12.111011761182453</v>
      </c>
    </row>
    <row r="53" spans="1:10" x14ac:dyDescent="0.35">
      <c r="A53" s="1">
        <v>0.51877743013756117</v>
      </c>
      <c r="B53" s="1">
        <v>-2.2505399859510362</v>
      </c>
      <c r="I53" s="1">
        <v>0.51877743013756117</v>
      </c>
      <c r="J53" s="1">
        <v>-3.2504321956803324</v>
      </c>
    </row>
    <row r="54" spans="1:10" x14ac:dyDescent="0.35">
      <c r="A54" s="1">
        <v>1.5232364527619211</v>
      </c>
      <c r="B54" s="1">
        <v>-2.2373801660505706</v>
      </c>
      <c r="I54" s="1">
        <v>1.5232364527619211</v>
      </c>
      <c r="J54" s="1">
        <v>-0.57503415923565626</v>
      </c>
    </row>
    <row r="55" spans="1:10" x14ac:dyDescent="0.35">
      <c r="A55" s="1">
        <v>1.5457328042102745</v>
      </c>
      <c r="B55" s="1">
        <v>-3.3905518042301992</v>
      </c>
      <c r="I55" s="1">
        <v>1.5457328042102745</v>
      </c>
      <c r="J55" s="1">
        <v>4.4640462470415514</v>
      </c>
    </row>
    <row r="56" spans="1:10" x14ac:dyDescent="0.35">
      <c r="A56" s="1">
        <v>1.8724176167452242</v>
      </c>
      <c r="B56" s="1">
        <v>-1.6833699949784204</v>
      </c>
      <c r="I56" s="1">
        <v>1.8724176167452242</v>
      </c>
      <c r="J56" s="1">
        <v>7.5937539400474634</v>
      </c>
    </row>
    <row r="57" spans="1:10" x14ac:dyDescent="0.35">
      <c r="A57" s="1">
        <v>1.2083779135209625</v>
      </c>
      <c r="B57" s="1">
        <v>-2.8687326296931133</v>
      </c>
      <c r="I57" s="1">
        <v>1.2083779135209625</v>
      </c>
      <c r="J57" s="1">
        <v>-0.76411469712911639</v>
      </c>
    </row>
    <row r="58" spans="1:10" x14ac:dyDescent="0.35">
      <c r="A58" s="1">
        <v>-1.6339095585281029</v>
      </c>
      <c r="B58" s="1">
        <v>-3.4160119715379551</v>
      </c>
      <c r="I58" s="1">
        <v>-1.6339095585281029</v>
      </c>
      <c r="J58" s="1">
        <v>-33.639991438074503</v>
      </c>
    </row>
    <row r="59" spans="1:10" x14ac:dyDescent="0.35">
      <c r="A59" s="1">
        <v>1.7577820623628213</v>
      </c>
      <c r="B59" s="1">
        <v>-3.1018014472720097</v>
      </c>
      <c r="I59" s="1">
        <v>1.7577820623628213</v>
      </c>
      <c r="J59" s="1">
        <v>7.8189323226542911</v>
      </c>
    </row>
    <row r="60" spans="1:10" x14ac:dyDescent="0.35">
      <c r="A60" s="1">
        <v>2.6137672117911279</v>
      </c>
      <c r="B60" s="1">
        <v>-2.8051282545930007</v>
      </c>
      <c r="I60" s="1">
        <v>2.6137672117911279</v>
      </c>
      <c r="J60" s="1">
        <v>15.500205113814445</v>
      </c>
    </row>
    <row r="61" spans="1:10" x14ac:dyDescent="0.35">
      <c r="A61" s="1">
        <v>1.5844414671519189</v>
      </c>
      <c r="B61" s="1">
        <v>-6.2593925425317138</v>
      </c>
      <c r="I61" s="1">
        <v>1.5844414671519189</v>
      </c>
      <c r="J61" s="1">
        <v>1.5825521637016209</v>
      </c>
    </row>
    <row r="62" spans="1:10" x14ac:dyDescent="0.35">
      <c r="A62" s="1">
        <v>3.7838162294647191</v>
      </c>
      <c r="B62" s="1">
        <v>-7.6458444558084011</v>
      </c>
      <c r="I62" s="1">
        <v>3.7838162294647191</v>
      </c>
      <c r="J62" s="1">
        <v>28.901414003077662</v>
      </c>
    </row>
    <row r="63" spans="1:10" x14ac:dyDescent="0.35">
      <c r="A63" s="1">
        <v>3.9643327378726099</v>
      </c>
      <c r="B63" s="1">
        <v>0.69147528544999659</v>
      </c>
      <c r="I63" s="1">
        <v>3.9643327378726099</v>
      </c>
      <c r="J63" s="1">
        <v>22.099678295082413</v>
      </c>
    </row>
    <row r="64" spans="1:10" x14ac:dyDescent="0.35">
      <c r="A64" s="1">
        <v>3.2104628113884246</v>
      </c>
      <c r="B64" s="1">
        <v>-3.2527769993321272</v>
      </c>
      <c r="I64" s="1">
        <v>3.2104628113884246</v>
      </c>
      <c r="J64" s="1">
        <v>17.854539014981128</v>
      </c>
    </row>
    <row r="65" spans="1:10" x14ac:dyDescent="0.35">
      <c r="A65" s="1">
        <v>1.5993867388388026</v>
      </c>
      <c r="B65" s="1">
        <v>-2.7623422132164706</v>
      </c>
      <c r="I65" s="1">
        <v>1.5993867388388026</v>
      </c>
      <c r="J65" s="1">
        <v>4.8223746539879357</v>
      </c>
    </row>
    <row r="66" spans="1:10" x14ac:dyDescent="0.35">
      <c r="A66" s="1">
        <v>3.0511295714532025</v>
      </c>
      <c r="B66" s="1">
        <v>-4.121945842896821</v>
      </c>
      <c r="I66" s="1">
        <v>3.0511295714532025</v>
      </c>
      <c r="J66" s="1">
        <v>17.4496729010134</v>
      </c>
    </row>
    <row r="67" spans="1:10" x14ac:dyDescent="0.35">
      <c r="A67" s="1">
        <v>3.2115610262408154</v>
      </c>
      <c r="B67" s="1">
        <v>-3.5319554929883452</v>
      </c>
      <c r="I67" s="1">
        <v>3.2115610262408154</v>
      </c>
      <c r="J67" s="1">
        <v>25.745826638332801</v>
      </c>
    </row>
    <row r="68" spans="1:10" x14ac:dyDescent="0.35">
      <c r="A68" s="1">
        <v>2.7320163023105124</v>
      </c>
      <c r="B68" s="1">
        <v>-4.1990306347797741</v>
      </c>
      <c r="I68" s="1">
        <v>2.7320163023105124</v>
      </c>
      <c r="J68" s="1">
        <v>19.315526292804861</v>
      </c>
    </row>
    <row r="69" spans="1:10" x14ac:dyDescent="0.35">
      <c r="A69" s="1">
        <v>2.0529034297069302</v>
      </c>
      <c r="B69" s="1">
        <v>-3.0084344264905667</v>
      </c>
      <c r="I69" s="1">
        <v>2.0529034297069302</v>
      </c>
      <c r="J69" s="1">
        <v>8.3715560827404261</v>
      </c>
    </row>
    <row r="70" spans="1:10" x14ac:dyDescent="0.35">
      <c r="A70" s="1">
        <v>4.8729247661540285</v>
      </c>
      <c r="B70" s="1">
        <v>-1.5307761107833358</v>
      </c>
      <c r="I70" s="1">
        <v>4.8729247661540285</v>
      </c>
      <c r="J70" s="1">
        <v>36.95609689707635</v>
      </c>
    </row>
    <row r="71" spans="1:10" x14ac:dyDescent="0.35">
      <c r="A71" s="1">
        <v>1.8131685843982268</v>
      </c>
      <c r="B71" s="1">
        <v>-2.5879204561788356</v>
      </c>
      <c r="I71" s="1">
        <v>1.8131685843982268</v>
      </c>
      <c r="J71" s="1">
        <v>-1.7858944779145531</v>
      </c>
    </row>
    <row r="72" spans="1:10" x14ac:dyDescent="0.35">
      <c r="A72" s="1">
        <v>1.5187617388291983</v>
      </c>
      <c r="B72" s="1">
        <v>-3.7594871931360103</v>
      </c>
      <c r="I72" s="1">
        <v>1.5187617388291983</v>
      </c>
      <c r="J72" s="1">
        <v>1.6734516116703162</v>
      </c>
    </row>
    <row r="73" spans="1:10" x14ac:dyDescent="0.35">
      <c r="A73" s="1">
        <v>0.93959664960857481</v>
      </c>
      <c r="B73" s="1">
        <v>-2.8448720361921005</v>
      </c>
      <c r="I73" s="1">
        <v>0.93959664960857481</v>
      </c>
      <c r="J73" s="1">
        <v>3.1218435247428715</v>
      </c>
    </row>
    <row r="74" spans="1:10" x14ac:dyDescent="0.35">
      <c r="A74" s="1">
        <v>0.46003146204748191</v>
      </c>
      <c r="B74" s="1">
        <v>-4.0721680610004114</v>
      </c>
      <c r="I74" s="1">
        <v>0.46003146204748191</v>
      </c>
      <c r="J74" s="1">
        <v>-4.8829285737592727</v>
      </c>
    </row>
    <row r="75" spans="1:10" x14ac:dyDescent="0.35">
      <c r="A75" s="1">
        <v>3.4356275515747257</v>
      </c>
      <c r="B75" s="1">
        <v>-3.8664898132337839</v>
      </c>
      <c r="I75" s="1">
        <v>3.4356275515747257</v>
      </c>
      <c r="J75" s="1">
        <v>24.882172743265983</v>
      </c>
    </row>
  </sheetData>
  <mergeCells count="2">
    <mergeCell ref="D1:E1"/>
    <mergeCell ref="L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5E18-D21F-4AE1-BBD9-492C668AAFE4}">
  <dimension ref="A1:T76"/>
  <sheetViews>
    <sheetView topLeftCell="A2" zoomScale="71" workbookViewId="0">
      <selection activeCell="K26" sqref="K26"/>
    </sheetView>
  </sheetViews>
  <sheetFormatPr defaultRowHeight="14.5" x14ac:dyDescent="0.35"/>
  <cols>
    <col min="1" max="1" width="8.81640625" customWidth="1"/>
    <col min="9" max="9" width="13.36328125" bestFit="1" customWidth="1"/>
    <col min="10" max="10" width="13.453125" bestFit="1" customWidth="1"/>
    <col min="11" max="11" width="13.1796875" bestFit="1" customWidth="1"/>
    <col min="12" max="12" width="11.81640625" bestFit="1" customWidth="1"/>
    <col min="18" max="18" width="8.81640625" customWidth="1"/>
  </cols>
  <sheetData>
    <row r="1" spans="1:20" x14ac:dyDescent="0.35">
      <c r="A1" s="9" t="s">
        <v>72</v>
      </c>
      <c r="B1" s="9" t="s">
        <v>73</v>
      </c>
      <c r="C1" s="9"/>
      <c r="D1" s="9" t="s">
        <v>74</v>
      </c>
      <c r="E1" s="9" t="s">
        <v>75</v>
      </c>
      <c r="F1" s="9" t="s">
        <v>79</v>
      </c>
      <c r="G1" s="9" t="s">
        <v>80</v>
      </c>
      <c r="H1" s="9" t="s">
        <v>76</v>
      </c>
      <c r="I1" s="9" t="s">
        <v>77</v>
      </c>
      <c r="J1" s="9" t="s">
        <v>78</v>
      </c>
      <c r="K1" s="9" t="s">
        <v>81</v>
      </c>
      <c r="L1" s="9" t="s">
        <v>82</v>
      </c>
      <c r="M1" s="9" t="s">
        <v>88</v>
      </c>
      <c r="N1" s="9" t="s">
        <v>89</v>
      </c>
      <c r="O1" s="9" t="s">
        <v>74</v>
      </c>
      <c r="P1" s="9" t="s">
        <v>87</v>
      </c>
      <c r="Q1" s="9" t="s">
        <v>75</v>
      </c>
      <c r="R1" s="9" t="s">
        <v>72</v>
      </c>
      <c r="S1" s="9" t="s">
        <v>79</v>
      </c>
      <c r="T1" s="9" t="s">
        <v>80</v>
      </c>
    </row>
    <row r="2" spans="1:20" x14ac:dyDescent="0.35">
      <c r="A2" s="1">
        <v>-1.6339095585281029</v>
      </c>
      <c r="B2" s="1">
        <v>11.435635363321191</v>
      </c>
      <c r="D2">
        <f>POWER(A2,4)</f>
        <v>7.1270868939976246</v>
      </c>
      <c r="E2">
        <f>POWER(A2,2)</f>
        <v>2.6696604454495003</v>
      </c>
      <c r="F2">
        <f>E2*B2</f>
        <v>30.529263398042112</v>
      </c>
      <c r="G2">
        <f>A2*B2</f>
        <v>-18.684793927972489</v>
      </c>
      <c r="H2">
        <f>SUM(D2:D76)</f>
        <v>2869.3135171688091</v>
      </c>
      <c r="I2">
        <f>SUM(E2:E76)</f>
        <v>313.44043814100223</v>
      </c>
      <c r="J2" s="25">
        <f>SUM(B2:B76)</f>
        <v>447.85881484754452</v>
      </c>
      <c r="K2">
        <f>SUM(G2:G76)</f>
        <v>1052.0962362908215</v>
      </c>
      <c r="L2">
        <f>SUM(F2:F76)</f>
        <v>3453.4831800451611</v>
      </c>
      <c r="M2">
        <f>SUM(P2:P76)</f>
        <v>883.49357631126372</v>
      </c>
      <c r="N2" s="25">
        <f>SUM(R2:R76)</f>
        <v>120.67892782833951</v>
      </c>
      <c r="O2">
        <v>7.1270868939976246</v>
      </c>
      <c r="P2">
        <f>POWER(A2,3)</f>
        <v>-4.3619837198443321</v>
      </c>
      <c r="Q2">
        <v>2.6696604454495003</v>
      </c>
      <c r="R2" s="1">
        <v>-1.6339095585281029</v>
      </c>
      <c r="S2">
        <v>30.529263398042112</v>
      </c>
      <c r="T2">
        <v>-18.684793927972489</v>
      </c>
    </row>
    <row r="3" spans="1:20" x14ac:dyDescent="0.35">
      <c r="A3" s="1">
        <v>-1.2148143999511376</v>
      </c>
      <c r="B3" s="1">
        <v>5.6497774975261752</v>
      </c>
      <c r="D3">
        <f t="shared" ref="D3:D66" si="0">POWER(A3,4)</f>
        <v>2.1779089767862527</v>
      </c>
      <c r="E3">
        <f t="shared" ref="E3:E66" si="1">POWER(A3,2)</f>
        <v>1.4757740263286425</v>
      </c>
      <c r="F3">
        <f t="shared" ref="F3:F66" si="2">E3*B3</f>
        <v>8.3377948853851649</v>
      </c>
      <c r="G3">
        <f t="shared" ref="G3:G66" si="3">A3*B3</f>
        <v>-6.8634310605147002</v>
      </c>
      <c r="O3">
        <v>2.1779089767862527</v>
      </c>
      <c r="P3">
        <f t="shared" ref="P3:P66" si="4">POWER(A3,3)</f>
        <v>-1.7927915382579043</v>
      </c>
      <c r="Q3">
        <v>1.4757740263286425</v>
      </c>
      <c r="R3" s="1">
        <v>-1.2148143999511376</v>
      </c>
      <c r="S3">
        <v>8.3377948853851649</v>
      </c>
      <c r="T3">
        <v>-6.8634310605147002</v>
      </c>
    </row>
    <row r="4" spans="1:20" x14ac:dyDescent="0.35">
      <c r="A4" s="1">
        <v>-0.79930037676240318</v>
      </c>
      <c r="B4" s="1">
        <v>6.0579493807497649</v>
      </c>
      <c r="D4">
        <f t="shared" si="0"/>
        <v>0.40816905008888305</v>
      </c>
      <c r="E4">
        <f t="shared" si="1"/>
        <v>0.63888109229251966</v>
      </c>
      <c r="F4">
        <f t="shared" si="2"/>
        <v>3.8703093174262029</v>
      </c>
      <c r="G4">
        <f t="shared" si="3"/>
        <v>-4.8421212224408539</v>
      </c>
      <c r="J4" t="s">
        <v>83</v>
      </c>
      <c r="K4" s="24" t="s">
        <v>92</v>
      </c>
      <c r="L4">
        <v>2.8957763444408702</v>
      </c>
      <c r="O4">
        <v>0.40816905008888305</v>
      </c>
      <c r="P4">
        <f t="shared" si="4"/>
        <v>-0.51065789777578663</v>
      </c>
      <c r="Q4">
        <v>0.63888109229251966</v>
      </c>
      <c r="R4" s="1">
        <v>-0.79930037676240318</v>
      </c>
      <c r="S4">
        <v>3.8703093174262029</v>
      </c>
      <c r="T4">
        <v>-4.8421212224408539</v>
      </c>
    </row>
    <row r="5" spans="1:20" x14ac:dyDescent="0.35">
      <c r="A5" s="1">
        <v>-0.70848278331686743</v>
      </c>
      <c r="B5" s="1">
        <v>5.3337510084367867</v>
      </c>
      <c r="D5">
        <f t="shared" si="0"/>
        <v>0.25195164839261952</v>
      </c>
      <c r="E5">
        <f t="shared" si="1"/>
        <v>0.5019478542564153</v>
      </c>
      <c r="F5">
        <f t="shared" si="2"/>
        <v>2.6772648738228364</v>
      </c>
      <c r="G5">
        <f t="shared" si="3"/>
        <v>-3.7788707599764431</v>
      </c>
      <c r="J5" t="s">
        <v>84</v>
      </c>
      <c r="K5" s="24" t="s">
        <v>91</v>
      </c>
      <c r="L5">
        <v>-1.9624784544532301</v>
      </c>
      <c r="O5">
        <v>0.25195164839261952</v>
      </c>
      <c r="P5">
        <f t="shared" si="4"/>
        <v>-0.35562141286351445</v>
      </c>
      <c r="Q5">
        <v>0.5019478542564153</v>
      </c>
      <c r="R5" s="1">
        <v>-0.70848278331686743</v>
      </c>
      <c r="S5">
        <v>2.6772648738228364</v>
      </c>
      <c r="T5">
        <v>-3.7788707599764431</v>
      </c>
    </row>
    <row r="6" spans="1:20" x14ac:dyDescent="0.35">
      <c r="A6" s="1">
        <v>-0.21862097886332776</v>
      </c>
      <c r="B6" s="1">
        <v>2.7078949240021339</v>
      </c>
      <c r="D6">
        <f t="shared" si="0"/>
        <v>2.2843746810531961E-3</v>
      </c>
      <c r="E6">
        <f t="shared" si="1"/>
        <v>4.7795132399159605E-2</v>
      </c>
      <c r="F6">
        <f t="shared" si="2"/>
        <v>0.12942419641569422</v>
      </c>
      <c r="G6">
        <f t="shared" si="3"/>
        <v>-0.5920026389443831</v>
      </c>
      <c r="J6" t="s">
        <v>85</v>
      </c>
      <c r="K6" s="24" t="s">
        <v>90</v>
      </c>
      <c r="L6">
        <v>1.4915296647931</v>
      </c>
      <c r="O6">
        <v>2.2843746810531961E-3</v>
      </c>
      <c r="P6">
        <f t="shared" si="4"/>
        <v>-1.0449018630006624E-2</v>
      </c>
      <c r="Q6">
        <v>4.7795132399159605E-2</v>
      </c>
      <c r="R6" s="1">
        <v>-0.21862097886332776</v>
      </c>
      <c r="S6">
        <v>0.12942419641569422</v>
      </c>
      <c r="T6">
        <v>-0.5920026389443831</v>
      </c>
    </row>
    <row r="7" spans="1:20" x14ac:dyDescent="0.35">
      <c r="A7" s="1">
        <v>-8.0413027113536373E-2</v>
      </c>
      <c r="B7" s="1">
        <v>2.9962639780249689</v>
      </c>
      <c r="D7">
        <f t="shared" si="0"/>
        <v>4.1812452814089215E-5</v>
      </c>
      <c r="E7">
        <f t="shared" si="1"/>
        <v>6.4662549295623362E-3</v>
      </c>
      <c r="F7">
        <f t="shared" si="2"/>
        <v>1.9374606718174012E-2</v>
      </c>
      <c r="G7">
        <f t="shared" si="3"/>
        <v>-0.24093865650423418</v>
      </c>
      <c r="O7">
        <v>4.1812452814089215E-5</v>
      </c>
      <c r="P7">
        <f t="shared" si="4"/>
        <v>-5.1997113297393442E-4</v>
      </c>
      <c r="Q7">
        <v>6.4662549295623362E-3</v>
      </c>
      <c r="R7" s="1">
        <v>-8.0413027113536373E-2</v>
      </c>
      <c r="S7">
        <v>1.9374606718174012E-2</v>
      </c>
      <c r="T7">
        <v>-0.24093865650423418</v>
      </c>
    </row>
    <row r="8" spans="1:20" x14ac:dyDescent="0.35">
      <c r="A8" s="1">
        <v>0.21942350182507653</v>
      </c>
      <c r="B8" s="1">
        <v>1.8118150732843579</v>
      </c>
      <c r="D8">
        <f t="shared" si="0"/>
        <v>2.3181021357190821E-3</v>
      </c>
      <c r="E8">
        <f t="shared" si="1"/>
        <v>4.8146673153179359E-2</v>
      </c>
      <c r="F8">
        <f t="shared" si="2"/>
        <v>8.7232868147425688E-2</v>
      </c>
      <c r="G8">
        <f t="shared" si="3"/>
        <v>0.39755480803951149</v>
      </c>
      <c r="I8" s="38" t="s">
        <v>86</v>
      </c>
      <c r="J8" s="38"/>
      <c r="K8" s="38"/>
      <c r="O8">
        <v>2.3181021357190821E-3</v>
      </c>
      <c r="P8">
        <f t="shared" si="4"/>
        <v>1.0564511624498014E-2</v>
      </c>
      <c r="Q8">
        <v>4.8146673153179359E-2</v>
      </c>
      <c r="R8" s="1">
        <v>0.21942350182507653</v>
      </c>
      <c r="S8">
        <v>8.7232868147425688E-2</v>
      </c>
      <c r="T8">
        <v>0.39755480803951149</v>
      </c>
    </row>
    <row r="9" spans="1:20" x14ac:dyDescent="0.35">
      <c r="A9" s="1">
        <v>0.27952518545498606</v>
      </c>
      <c r="B9" s="1">
        <v>3.1504254415237973</v>
      </c>
      <c r="D9">
        <f t="shared" si="0"/>
        <v>6.1049734157303361E-3</v>
      </c>
      <c r="E9">
        <f t="shared" si="1"/>
        <v>7.8134329303644348E-2</v>
      </c>
      <c r="F9">
        <f t="shared" si="2"/>
        <v>0.24615637889459951</v>
      </c>
      <c r="G9">
        <f t="shared" si="3"/>
        <v>0.88062325580404577</v>
      </c>
      <c r="I9" s="24" t="s">
        <v>102</v>
      </c>
      <c r="J9" s="24"/>
      <c r="O9">
        <v>6.1049734157303361E-3</v>
      </c>
      <c r="P9">
        <f t="shared" si="4"/>
        <v>2.1840512889002139E-2</v>
      </c>
      <c r="Q9">
        <v>7.8134329303644348E-2</v>
      </c>
      <c r="R9" s="1">
        <v>0.27952518545498606</v>
      </c>
      <c r="S9">
        <v>0.24615637889459951</v>
      </c>
      <c r="T9">
        <v>0.88062325580404577</v>
      </c>
    </row>
    <row r="10" spans="1:20" x14ac:dyDescent="0.35">
      <c r="A10" s="1">
        <v>0.32435758991050534</v>
      </c>
      <c r="B10" s="1">
        <v>2.7644031208492499</v>
      </c>
      <c r="D10">
        <f t="shared" si="0"/>
        <v>1.1068690887850645E-2</v>
      </c>
      <c r="E10">
        <f t="shared" si="1"/>
        <v>0.10520784613255156</v>
      </c>
      <c r="F10">
        <f t="shared" si="2"/>
        <v>0.2908368981866532</v>
      </c>
      <c r="G10">
        <f t="shared" si="3"/>
        <v>0.89665513381974216</v>
      </c>
      <c r="I10" t="s">
        <v>93</v>
      </c>
      <c r="J10" t="s">
        <v>94</v>
      </c>
      <c r="K10" t="s">
        <v>95</v>
      </c>
      <c r="L10">
        <f>L2</f>
        <v>3453.4831800451611</v>
      </c>
      <c r="O10">
        <v>1.1068690887850645E-2</v>
      </c>
      <c r="P10">
        <f t="shared" si="4"/>
        <v>3.4124963411229704E-2</v>
      </c>
      <c r="Q10">
        <v>0.10520784613255156</v>
      </c>
      <c r="R10" s="1">
        <v>0.32435758991050534</v>
      </c>
      <c r="S10">
        <v>0.2908368981866532</v>
      </c>
      <c r="T10">
        <v>0.89665513381974216</v>
      </c>
    </row>
    <row r="11" spans="1:20" x14ac:dyDescent="0.35">
      <c r="A11" s="1">
        <v>0.32638348935870454</v>
      </c>
      <c r="B11" s="1">
        <v>2.339668448135054</v>
      </c>
      <c r="D11">
        <f t="shared" si="0"/>
        <v>1.1347827478333966E-2</v>
      </c>
      <c r="E11">
        <f t="shared" si="1"/>
        <v>0.1065261821259636</v>
      </c>
      <c r="F11">
        <f t="shared" si="2"/>
        <v>0.24923594722040537</v>
      </c>
      <c r="G11">
        <f t="shared" si="3"/>
        <v>0.76362915204478421</v>
      </c>
      <c r="I11" t="s">
        <v>96</v>
      </c>
      <c r="J11" t="s">
        <v>97</v>
      </c>
      <c r="K11" t="s">
        <v>98</v>
      </c>
      <c r="L11">
        <f>K2</f>
        <v>1052.0962362908215</v>
      </c>
      <c r="O11">
        <v>1.1347827478333966E-2</v>
      </c>
      <c r="P11">
        <f t="shared" si="4"/>
        <v>3.4768387030332859E-2</v>
      </c>
      <c r="Q11">
        <v>0.1065261821259636</v>
      </c>
      <c r="R11" s="1">
        <v>0.32638348935870454</v>
      </c>
      <c r="S11">
        <v>0.24923594722040537</v>
      </c>
      <c r="T11">
        <v>0.76362915204478421</v>
      </c>
    </row>
    <row r="12" spans="1:20" x14ac:dyDescent="0.35">
      <c r="A12" s="1">
        <v>0.32903011894086376</v>
      </c>
      <c r="B12" s="1">
        <v>4.1469238970106286</v>
      </c>
      <c r="D12">
        <f t="shared" si="0"/>
        <v>1.1720404967411179E-2</v>
      </c>
      <c r="E12">
        <f t="shared" si="1"/>
        <v>0.10826081917023896</v>
      </c>
      <c r="F12">
        <f t="shared" si="2"/>
        <v>0.4489493781270103</v>
      </c>
      <c r="G12">
        <f t="shared" si="3"/>
        <v>1.3644628630721174</v>
      </c>
      <c r="I12" t="s">
        <v>99</v>
      </c>
      <c r="J12" t="s">
        <v>100</v>
      </c>
      <c r="K12" t="s">
        <v>101</v>
      </c>
      <c r="L12" s="25">
        <f>J2</f>
        <v>447.85881484754452</v>
      </c>
      <c r="O12">
        <v>1.1720404967411179E-2</v>
      </c>
      <c r="P12">
        <f t="shared" si="4"/>
        <v>3.5621070208219065E-2</v>
      </c>
      <c r="Q12">
        <v>0.10826081917023896</v>
      </c>
      <c r="R12" s="1">
        <v>0.32903011894086376</v>
      </c>
      <c r="S12">
        <v>0.4489493781270103</v>
      </c>
      <c r="T12">
        <v>1.3644628630721174</v>
      </c>
    </row>
    <row r="13" spans="1:20" x14ac:dyDescent="0.35">
      <c r="A13" s="1">
        <v>0.35269630794937257</v>
      </c>
      <c r="B13" s="1">
        <v>1.752723715020625</v>
      </c>
      <c r="D13">
        <f t="shared" si="0"/>
        <v>1.5474037815752731E-2</v>
      </c>
      <c r="E13">
        <f t="shared" si="1"/>
        <v>0.12439468564111865</v>
      </c>
      <c r="F13">
        <f t="shared" si="2"/>
        <v>0.21802951554572428</v>
      </c>
      <c r="G13">
        <f t="shared" si="3"/>
        <v>0.61817918314308262</v>
      </c>
      <c r="O13">
        <v>1.5474037815752731E-2</v>
      </c>
      <c r="P13">
        <f t="shared" si="4"/>
        <v>4.3873546354145379E-2</v>
      </c>
      <c r="Q13">
        <v>0.12439468564111865</v>
      </c>
      <c r="R13" s="1">
        <v>0.35269630794937257</v>
      </c>
      <c r="S13">
        <v>0.21802951554572428</v>
      </c>
      <c r="T13">
        <v>0.61817918314308262</v>
      </c>
    </row>
    <row r="14" spans="1:20" x14ac:dyDescent="0.35">
      <c r="A14" s="1">
        <v>0.42635173637245316</v>
      </c>
      <c r="B14" s="1">
        <v>2.485374501473443</v>
      </c>
      <c r="D14">
        <f t="shared" si="0"/>
        <v>3.3042442595487782E-2</v>
      </c>
      <c r="E14">
        <f t="shared" si="1"/>
        <v>0.18177580310780581</v>
      </c>
      <c r="F14">
        <f t="shared" si="2"/>
        <v>0.4517809460289976</v>
      </c>
      <c r="G14">
        <f t="shared" si="3"/>
        <v>1.0596437342390226</v>
      </c>
      <c r="O14">
        <v>3.3042442595487782E-2</v>
      </c>
      <c r="P14">
        <f t="shared" si="4"/>
        <v>7.7500429285510167E-2</v>
      </c>
      <c r="Q14">
        <v>0.18177580310780581</v>
      </c>
      <c r="R14" s="1">
        <v>0.42635173637245316</v>
      </c>
      <c r="S14">
        <v>0.4517809460289976</v>
      </c>
      <c r="T14">
        <v>1.0596437342390226</v>
      </c>
    </row>
    <row r="15" spans="1:20" x14ac:dyDescent="0.35">
      <c r="A15" s="1">
        <v>0.46003146204748191</v>
      </c>
      <c r="B15" s="1">
        <v>2.0373615647920471</v>
      </c>
      <c r="D15">
        <f t="shared" si="0"/>
        <v>4.478681081619891E-2</v>
      </c>
      <c r="E15">
        <f t="shared" si="1"/>
        <v>0.21162894607354379</v>
      </c>
      <c r="F15">
        <f t="shared" si="2"/>
        <v>0.43116468072768693</v>
      </c>
      <c r="G15">
        <f t="shared" si="3"/>
        <v>0.93725041937063103</v>
      </c>
      <c r="O15">
        <v>4.478681081619891E-2</v>
      </c>
      <c r="P15">
        <f t="shared" si="4"/>
        <v>9.7355973473780055E-2</v>
      </c>
      <c r="Q15">
        <v>0.21162894607354379</v>
      </c>
      <c r="R15" s="1">
        <v>0.46003146204748191</v>
      </c>
      <c r="S15">
        <v>0.43116468072768693</v>
      </c>
      <c r="T15">
        <v>0.93725041937063103</v>
      </c>
    </row>
    <row r="16" spans="1:20" x14ac:dyDescent="0.35">
      <c r="A16" s="1">
        <v>0.47007569416018669</v>
      </c>
      <c r="B16" s="1">
        <v>3.5893417924237974</v>
      </c>
      <c r="D16">
        <f t="shared" si="0"/>
        <v>4.8828252774007277E-2</v>
      </c>
      <c r="E16">
        <f t="shared" si="1"/>
        <v>0.22097115824018138</v>
      </c>
      <c r="F16">
        <f t="shared" si="2"/>
        <v>0.79314101319177521</v>
      </c>
      <c r="G16">
        <f t="shared" si="3"/>
        <v>1.6872623346517852</v>
      </c>
      <c r="O16">
        <v>4.8828252774007277E-2</v>
      </c>
      <c r="P16">
        <f t="shared" si="4"/>
        <v>0.10387317059913372</v>
      </c>
      <c r="Q16">
        <v>0.22097115824018138</v>
      </c>
      <c r="R16" s="1">
        <v>0.47007569416018669</v>
      </c>
      <c r="S16">
        <v>0.79314101319177521</v>
      </c>
      <c r="T16">
        <v>1.6872623346517852</v>
      </c>
    </row>
    <row r="17" spans="1:20" x14ac:dyDescent="0.35">
      <c r="A17" s="1">
        <v>0.51877743013756117</v>
      </c>
      <c r="B17" s="1">
        <v>1.2013093809329067</v>
      </c>
      <c r="D17">
        <f t="shared" si="0"/>
        <v>7.2430968752556807E-2</v>
      </c>
      <c r="E17">
        <f t="shared" si="1"/>
        <v>0.26913002202013214</v>
      </c>
      <c r="F17">
        <f t="shared" si="2"/>
        <v>0.3233084201434645</v>
      </c>
      <c r="G17">
        <f t="shared" si="3"/>
        <v>0.62321219344051793</v>
      </c>
      <c r="O17">
        <v>7.2430968752556807E-2</v>
      </c>
      <c r="P17">
        <f t="shared" si="4"/>
        <v>0.13961858119646939</v>
      </c>
      <c r="Q17">
        <v>0.26913002202013214</v>
      </c>
      <c r="R17" s="1">
        <v>0.51877743013756117</v>
      </c>
      <c r="S17">
        <v>0.3233084201434645</v>
      </c>
      <c r="T17">
        <v>0.62321219344051793</v>
      </c>
    </row>
    <row r="18" spans="1:20" x14ac:dyDescent="0.35">
      <c r="A18" s="1">
        <v>0.56228481449943502</v>
      </c>
      <c r="B18" s="1">
        <v>2.2845682379629566</v>
      </c>
      <c r="D18">
        <f t="shared" si="0"/>
        <v>9.9959809339515149E-2</v>
      </c>
      <c r="E18">
        <f t="shared" si="1"/>
        <v>0.31616421261666405</v>
      </c>
      <c r="F18">
        <f t="shared" si="2"/>
        <v>0.72229871812459778</v>
      </c>
      <c r="G18">
        <f t="shared" si="3"/>
        <v>1.2845780278943022</v>
      </c>
      <c r="O18">
        <v>9.9959809339515149E-2</v>
      </c>
      <c r="P18">
        <f t="shared" si="4"/>
        <v>0.17777433564252088</v>
      </c>
      <c r="Q18">
        <v>0.31616421261666405</v>
      </c>
      <c r="R18" s="1">
        <v>0.56228481449943502</v>
      </c>
      <c r="S18">
        <v>0.72229871812459778</v>
      </c>
      <c r="T18">
        <v>1.2845780278943022</v>
      </c>
    </row>
    <row r="19" spans="1:20" x14ac:dyDescent="0.35">
      <c r="A19" s="1">
        <v>0.57619496752886334</v>
      </c>
      <c r="B19" s="1">
        <v>2.1773272211816099</v>
      </c>
      <c r="D19">
        <f t="shared" si="0"/>
        <v>0.11022442536252072</v>
      </c>
      <c r="E19">
        <f t="shared" si="1"/>
        <v>0.33200064060558787</v>
      </c>
      <c r="F19">
        <f t="shared" si="2"/>
        <v>0.72287403224027902</v>
      </c>
      <c r="G19">
        <f t="shared" si="3"/>
        <v>1.2545649875084479</v>
      </c>
      <c r="O19">
        <v>0.11022442536252072</v>
      </c>
      <c r="P19">
        <f t="shared" si="4"/>
        <v>0.19129709833329853</v>
      </c>
      <c r="Q19">
        <v>0.33200064060558787</v>
      </c>
      <c r="R19" s="1">
        <v>0.57619496752886334</v>
      </c>
      <c r="S19">
        <v>0.72287403224027902</v>
      </c>
      <c r="T19">
        <v>1.2545649875084479</v>
      </c>
    </row>
    <row r="20" spans="1:20" x14ac:dyDescent="0.35">
      <c r="A20" s="1">
        <v>0.60323253971000668</v>
      </c>
      <c r="B20" s="1">
        <v>2.2602249370791836</v>
      </c>
      <c r="D20">
        <f t="shared" si="0"/>
        <v>0.13241556600142967</v>
      </c>
      <c r="E20">
        <f t="shared" si="1"/>
        <v>0.36388949696498479</v>
      </c>
      <c r="F20">
        <f t="shared" si="2"/>
        <v>0.82247211538145848</v>
      </c>
      <c r="G20">
        <f t="shared" si="3"/>
        <v>1.3634412291101659</v>
      </c>
      <c r="O20">
        <v>0.13241556600142967</v>
      </c>
      <c r="P20">
        <f t="shared" si="4"/>
        <v>0.21950998542798456</v>
      </c>
      <c r="Q20">
        <v>0.36388949696498479</v>
      </c>
      <c r="R20" s="1">
        <v>0.60323253971000668</v>
      </c>
      <c r="S20">
        <v>0.82247211538145848</v>
      </c>
      <c r="T20">
        <v>1.3634412291101659</v>
      </c>
    </row>
    <row r="21" spans="1:20" x14ac:dyDescent="0.35">
      <c r="A21" s="1">
        <v>0.60844053374603391</v>
      </c>
      <c r="B21" s="1">
        <v>0.59558134499926085</v>
      </c>
      <c r="D21">
        <f t="shared" si="0"/>
        <v>0.1370479534510731</v>
      </c>
      <c r="E21">
        <f t="shared" si="1"/>
        <v>0.37019988310515861</v>
      </c>
      <c r="F21">
        <f t="shared" si="2"/>
        <v>0.22048414429833951</v>
      </c>
      <c r="G21">
        <f t="shared" si="3"/>
        <v>0.36237583144053104</v>
      </c>
      <c r="O21">
        <v>0.1370479534510731</v>
      </c>
      <c r="P21">
        <f t="shared" si="4"/>
        <v>0.22524461446922206</v>
      </c>
      <c r="Q21">
        <v>0.37019988310515861</v>
      </c>
      <c r="R21" s="1">
        <v>0.60844053374603391</v>
      </c>
      <c r="S21">
        <v>0.22048414429833951</v>
      </c>
      <c r="T21">
        <v>0.36237583144053104</v>
      </c>
    </row>
    <row r="22" spans="1:20" x14ac:dyDescent="0.35">
      <c r="A22" s="1">
        <v>0.69118010893726023</v>
      </c>
      <c r="B22" s="1">
        <v>2.5192259189518778</v>
      </c>
      <c r="D22">
        <f t="shared" si="0"/>
        <v>0.22822589842972826</v>
      </c>
      <c r="E22">
        <f t="shared" si="1"/>
        <v>0.4777299429905229</v>
      </c>
      <c r="F22">
        <f t="shared" si="2"/>
        <v>1.2035096546411281</v>
      </c>
      <c r="G22">
        <f t="shared" si="3"/>
        <v>1.7412388450987284</v>
      </c>
      <c r="O22">
        <v>0.22822589842972826</v>
      </c>
      <c r="P22">
        <f t="shared" si="4"/>
        <v>0.33019743403878071</v>
      </c>
      <c r="Q22">
        <v>0.4777299429905229</v>
      </c>
      <c r="R22" s="1">
        <v>0.69118010893726023</v>
      </c>
      <c r="S22">
        <v>1.2035096546411281</v>
      </c>
      <c r="T22">
        <v>1.7412388450987284</v>
      </c>
    </row>
    <row r="23" spans="1:20" x14ac:dyDescent="0.35">
      <c r="A23" s="1">
        <v>0.7800366044320981</v>
      </c>
      <c r="B23" s="1">
        <v>2.4215544196478822</v>
      </c>
      <c r="D23">
        <f t="shared" si="0"/>
        <v>0.37022004771711131</v>
      </c>
      <c r="E23">
        <f t="shared" si="1"/>
        <v>0.60845710425395749</v>
      </c>
      <c r="F23">
        <f t="shared" si="2"/>
        <v>1.473411989972323</v>
      </c>
      <c r="G23">
        <f t="shared" si="3"/>
        <v>1.8889010869496741</v>
      </c>
      <c r="O23">
        <v>0.37022004771711131</v>
      </c>
      <c r="P23">
        <f t="shared" si="4"/>
        <v>0.47461881354484414</v>
      </c>
      <c r="Q23">
        <v>0.60845710425395749</v>
      </c>
      <c r="R23" s="1">
        <v>0.7800366044320981</v>
      </c>
      <c r="S23">
        <v>1.473411989972323</v>
      </c>
      <c r="T23">
        <v>1.8889010869496741</v>
      </c>
    </row>
    <row r="24" spans="1:20" x14ac:dyDescent="0.35">
      <c r="A24" s="1">
        <v>0.93959664960857481</v>
      </c>
      <c r="B24" s="1">
        <v>3.2395881520278875</v>
      </c>
      <c r="D24">
        <f t="shared" si="0"/>
        <v>0.77940975675270208</v>
      </c>
      <c r="E24">
        <f t="shared" si="1"/>
        <v>0.88284186395565889</v>
      </c>
      <c r="F24">
        <f t="shared" si="2"/>
        <v>2.8600440425849687</v>
      </c>
      <c r="G24">
        <f t="shared" si="3"/>
        <v>3.0439061737570374</v>
      </c>
      <c r="O24">
        <v>0.77940975675270208</v>
      </c>
      <c r="P24">
        <f t="shared" si="4"/>
        <v>0.82951525750692634</v>
      </c>
      <c r="Q24">
        <v>0.88284186395565889</v>
      </c>
      <c r="R24" s="1">
        <v>0.93959664960857481</v>
      </c>
      <c r="S24">
        <v>2.8600440425849687</v>
      </c>
      <c r="T24">
        <v>3.0439061737570374</v>
      </c>
    </row>
    <row r="25" spans="1:20" x14ac:dyDescent="0.35">
      <c r="A25" s="1">
        <v>1.0323361190457945</v>
      </c>
      <c r="B25" s="1">
        <v>3.0263641046336884</v>
      </c>
      <c r="D25">
        <f t="shared" si="0"/>
        <v>1.1357545628491512</v>
      </c>
      <c r="E25">
        <f t="shared" si="1"/>
        <v>1.0657178626865327</v>
      </c>
      <c r="F25">
        <f t="shared" si="2"/>
        <v>3.2252502853014566</v>
      </c>
      <c r="G25">
        <f t="shared" si="3"/>
        <v>3.1242249745970425</v>
      </c>
      <c r="O25">
        <v>1.1357545628491512</v>
      </c>
      <c r="P25">
        <f t="shared" si="4"/>
        <v>1.100179042363594</v>
      </c>
      <c r="Q25">
        <v>1.0657178626865327</v>
      </c>
      <c r="R25" s="1">
        <v>1.0323361190457945</v>
      </c>
      <c r="S25">
        <v>3.2252502853014566</v>
      </c>
      <c r="T25">
        <v>3.1242249745970425</v>
      </c>
    </row>
    <row r="26" spans="1:20" x14ac:dyDescent="0.35">
      <c r="A26" s="1">
        <v>1.0619998571783071</v>
      </c>
      <c r="B26" s="1">
        <v>4.3074654860587955</v>
      </c>
      <c r="D26">
        <f t="shared" si="0"/>
        <v>1.2720314040657943</v>
      </c>
      <c r="E26">
        <f t="shared" si="1"/>
        <v>1.1278436966467447</v>
      </c>
      <c r="F26">
        <f t="shared" si="2"/>
        <v>4.8581477969748184</v>
      </c>
      <c r="G26">
        <f t="shared" si="3"/>
        <v>4.5745277309949284</v>
      </c>
      <c r="O26">
        <v>1.2720314040657943</v>
      </c>
      <c r="P26">
        <f t="shared" si="4"/>
        <v>1.1977698447582967</v>
      </c>
      <c r="Q26">
        <v>1.1278436966467447</v>
      </c>
      <c r="R26" s="1">
        <v>1.0619998571783071</v>
      </c>
      <c r="S26">
        <v>4.8581477969748184</v>
      </c>
      <c r="T26">
        <v>4.5745277309949284</v>
      </c>
    </row>
    <row r="27" spans="1:20" x14ac:dyDescent="0.35">
      <c r="A27" s="1">
        <v>1.1065986351823085</v>
      </c>
      <c r="B27" s="1">
        <v>1.7568564344019788</v>
      </c>
      <c r="D27">
        <f t="shared" si="0"/>
        <v>1.4995485146246326</v>
      </c>
      <c r="E27">
        <f t="shared" si="1"/>
        <v>1.224560539387348</v>
      </c>
      <c r="F27">
        <f t="shared" si="2"/>
        <v>2.1513770629374203</v>
      </c>
      <c r="G27">
        <f t="shared" si="3"/>
        <v>1.9441349325204866</v>
      </c>
      <c r="O27">
        <v>1.4995485146246326</v>
      </c>
      <c r="P27">
        <f t="shared" si="4"/>
        <v>1.3550970215841509</v>
      </c>
      <c r="Q27">
        <v>1.224560539387348</v>
      </c>
      <c r="R27" s="1">
        <v>1.1065986351823085</v>
      </c>
      <c r="S27">
        <v>2.1513770629374203</v>
      </c>
      <c r="T27">
        <v>1.9441349325204866</v>
      </c>
    </row>
    <row r="28" spans="1:20" x14ac:dyDescent="0.35">
      <c r="A28" s="1">
        <v>1.1203587215859443</v>
      </c>
      <c r="B28" s="1">
        <v>2.1794667531115852</v>
      </c>
      <c r="D28">
        <f t="shared" si="0"/>
        <v>1.5755362407140117</v>
      </c>
      <c r="E28">
        <f t="shared" si="1"/>
        <v>1.2552036650336915</v>
      </c>
      <c r="F28">
        <f t="shared" si="2"/>
        <v>2.7356746563247416</v>
      </c>
      <c r="G28">
        <f t="shared" si="3"/>
        <v>2.4417845852551645</v>
      </c>
      <c r="O28">
        <v>1.5755362407140117</v>
      </c>
      <c r="P28">
        <f t="shared" si="4"/>
        <v>1.4062783734871385</v>
      </c>
      <c r="Q28">
        <v>1.2552036650336915</v>
      </c>
      <c r="R28" s="1">
        <v>1.1203587215859443</v>
      </c>
      <c r="S28">
        <v>2.7356746563247416</v>
      </c>
      <c r="T28">
        <v>2.4417845852551645</v>
      </c>
    </row>
    <row r="29" spans="1:20" x14ac:dyDescent="0.35">
      <c r="A29" s="1">
        <v>1.1585097505885642</v>
      </c>
      <c r="B29" s="1">
        <v>2.5518427630706384</v>
      </c>
      <c r="D29">
        <f t="shared" si="0"/>
        <v>1.8013527774676235</v>
      </c>
      <c r="E29">
        <f t="shared" si="1"/>
        <v>1.3421448422087772</v>
      </c>
      <c r="F29">
        <f t="shared" si="2"/>
        <v>3.4249426025830521</v>
      </c>
      <c r="G29">
        <f t="shared" si="3"/>
        <v>2.956334722986198</v>
      </c>
      <c r="O29">
        <v>1.8013527774676235</v>
      </c>
      <c r="P29">
        <f t="shared" si="4"/>
        <v>1.5548878864010183</v>
      </c>
      <c r="Q29">
        <v>1.3421448422087772</v>
      </c>
      <c r="R29" s="1">
        <v>1.1585097505885642</v>
      </c>
      <c r="S29">
        <v>3.4249426025830521</v>
      </c>
      <c r="T29">
        <v>2.956334722986198</v>
      </c>
    </row>
    <row r="30" spans="1:20" x14ac:dyDescent="0.35">
      <c r="A30" s="1">
        <v>1.1904654153695446</v>
      </c>
      <c r="B30" s="1">
        <v>1.4461498777566959</v>
      </c>
      <c r="D30">
        <f t="shared" si="0"/>
        <v>2.0084782465358129</v>
      </c>
      <c r="E30">
        <f t="shared" si="1"/>
        <v>1.4172079051909825</v>
      </c>
      <c r="F30">
        <f t="shared" si="2"/>
        <v>2.0494950388477626</v>
      </c>
      <c r="G30">
        <f t="shared" si="3"/>
        <v>1.7215914149102411</v>
      </c>
      <c r="O30">
        <v>2.0084782465358129</v>
      </c>
      <c r="P30">
        <f t="shared" si="4"/>
        <v>1.6871369975181851</v>
      </c>
      <c r="Q30">
        <v>1.4172079051909825</v>
      </c>
      <c r="R30" s="1">
        <v>1.1904654153695446</v>
      </c>
      <c r="S30">
        <v>2.0494950388477626</v>
      </c>
      <c r="T30">
        <v>1.7215914149102411</v>
      </c>
    </row>
    <row r="31" spans="1:20" x14ac:dyDescent="0.35">
      <c r="A31" s="1">
        <v>1.2083779135209625</v>
      </c>
      <c r="B31" s="1">
        <v>2.5998692173234996</v>
      </c>
      <c r="D31">
        <f t="shared" si="0"/>
        <v>2.1321174024984226</v>
      </c>
      <c r="E31">
        <f t="shared" si="1"/>
        <v>1.4601771818852747</v>
      </c>
      <c r="F31">
        <f t="shared" si="2"/>
        <v>3.7962697070217026</v>
      </c>
      <c r="G31">
        <f t="shared" si="3"/>
        <v>3.1416245402567484</v>
      </c>
      <c r="O31">
        <v>2.1321174024984226</v>
      </c>
      <c r="P31">
        <f t="shared" si="4"/>
        <v>1.7644458564174472</v>
      </c>
      <c r="Q31">
        <v>1.4601771818852747</v>
      </c>
      <c r="R31" s="1">
        <v>1.2083779135209625</v>
      </c>
      <c r="S31">
        <v>3.7962697070217026</v>
      </c>
      <c r="T31">
        <v>3.1416245402567484</v>
      </c>
    </row>
    <row r="32" spans="1:20" x14ac:dyDescent="0.35">
      <c r="A32" s="1">
        <v>1.2493188175212708</v>
      </c>
      <c r="B32" s="1">
        <v>0.91976859281737733</v>
      </c>
      <c r="D32">
        <f t="shared" si="0"/>
        <v>2.4360888603944804</v>
      </c>
      <c r="E32">
        <f t="shared" si="1"/>
        <v>1.5607975078127465</v>
      </c>
      <c r="F32">
        <f t="shared" si="2"/>
        <v>1.4355725274337994</v>
      </c>
      <c r="G32">
        <f t="shared" si="3"/>
        <v>1.1490842107718091</v>
      </c>
      <c r="O32">
        <v>2.4360888603944804</v>
      </c>
      <c r="P32">
        <f t="shared" si="4"/>
        <v>1.949933696850767</v>
      </c>
      <c r="Q32">
        <v>1.5607975078127465</v>
      </c>
      <c r="R32" s="1">
        <v>1.2493188175212708</v>
      </c>
      <c r="S32">
        <v>1.4355725274337994</v>
      </c>
      <c r="T32">
        <v>1.1490842107718091</v>
      </c>
    </row>
    <row r="33" spans="1:20" x14ac:dyDescent="0.35">
      <c r="A33" s="1">
        <v>1.3013083768455544</v>
      </c>
      <c r="B33" s="1">
        <v>2.3717191146496228</v>
      </c>
      <c r="D33">
        <f t="shared" si="0"/>
        <v>2.8676153855270319</v>
      </c>
      <c r="E33">
        <f t="shared" si="1"/>
        <v>1.6934034916484115</v>
      </c>
      <c r="F33">
        <f t="shared" si="2"/>
        <v>4.0162774299569506</v>
      </c>
      <c r="G33">
        <f t="shared" si="3"/>
        <v>3.086337951418276</v>
      </c>
      <c r="O33">
        <v>2.8676153855270319</v>
      </c>
      <c r="P33">
        <f t="shared" si="4"/>
        <v>2.2036401490615889</v>
      </c>
      <c r="Q33">
        <v>1.6934034916484115</v>
      </c>
      <c r="R33" s="1">
        <v>1.3013083768455544</v>
      </c>
      <c r="S33">
        <v>4.0162774299569506</v>
      </c>
      <c r="T33">
        <v>3.086337951418276</v>
      </c>
    </row>
    <row r="34" spans="1:20" x14ac:dyDescent="0.35">
      <c r="A34" s="1">
        <v>1.4614976786688203</v>
      </c>
      <c r="B34" s="1">
        <v>3.9240704065491454</v>
      </c>
      <c r="D34">
        <f t="shared" si="0"/>
        <v>4.5623911860325626</v>
      </c>
      <c r="E34">
        <f t="shared" si="1"/>
        <v>2.1359754647543503</v>
      </c>
      <c r="F34">
        <f t="shared" si="2"/>
        <v>8.3817181103576033</v>
      </c>
      <c r="G34">
        <f t="shared" si="3"/>
        <v>5.7350197901045901</v>
      </c>
      <c r="O34">
        <v>4.5623911860325626</v>
      </c>
      <c r="P34">
        <f t="shared" si="4"/>
        <v>3.1217231834320374</v>
      </c>
      <c r="Q34">
        <v>2.1359754647543503</v>
      </c>
      <c r="R34" s="1">
        <v>1.4614976786688203</v>
      </c>
      <c r="S34">
        <v>8.3817181103576033</v>
      </c>
      <c r="T34">
        <v>5.7350197901045901</v>
      </c>
    </row>
    <row r="35" spans="1:20" x14ac:dyDescent="0.35">
      <c r="A35" s="1">
        <v>1.5172695990841021</v>
      </c>
      <c r="B35" s="1">
        <v>1.3218267960866461</v>
      </c>
      <c r="D35">
        <f t="shared" si="0"/>
        <v>5.2996968066042172</v>
      </c>
      <c r="E35">
        <f t="shared" si="1"/>
        <v>2.3021070363048319</v>
      </c>
      <c r="F35">
        <f t="shared" si="2"/>
        <v>3.0429867680473404</v>
      </c>
      <c r="G35">
        <f t="shared" si="3"/>
        <v>2.0055676129570088</v>
      </c>
      <c r="O35">
        <v>5.2996968066042172</v>
      </c>
      <c r="P35">
        <f t="shared" si="4"/>
        <v>3.4929170200229227</v>
      </c>
      <c r="Q35">
        <v>2.3021070363048319</v>
      </c>
      <c r="R35" s="1">
        <v>1.5172695990841021</v>
      </c>
      <c r="S35">
        <v>3.0429867680473404</v>
      </c>
      <c r="T35">
        <v>2.0055676129570088</v>
      </c>
    </row>
    <row r="36" spans="1:20" x14ac:dyDescent="0.35">
      <c r="A36" s="1">
        <v>1.5187617388291983</v>
      </c>
      <c r="B36" s="1">
        <v>4.0955539275944908</v>
      </c>
      <c r="D36">
        <f t="shared" si="0"/>
        <v>5.3205752616053088</v>
      </c>
      <c r="E36">
        <f t="shared" si="1"/>
        <v>2.3066372193314901</v>
      </c>
      <c r="F36">
        <f t="shared" si="2"/>
        <v>9.4469571231687191</v>
      </c>
      <c r="G36">
        <f t="shared" si="3"/>
        <v>6.2201706045421616</v>
      </c>
      <c r="O36">
        <v>5.3205752616053088</v>
      </c>
      <c r="P36">
        <f t="shared" si="4"/>
        <v>3.503232354080041</v>
      </c>
      <c r="Q36">
        <v>2.3066372193314901</v>
      </c>
      <c r="R36" s="1">
        <v>1.5187617388291983</v>
      </c>
      <c r="S36">
        <v>9.4469571231687191</v>
      </c>
      <c r="T36">
        <v>6.2201706045421616</v>
      </c>
    </row>
    <row r="37" spans="1:20" x14ac:dyDescent="0.35">
      <c r="A37" s="1">
        <v>1.5232364527619211</v>
      </c>
      <c r="B37" s="1">
        <v>3.8995054748991165</v>
      </c>
      <c r="D37">
        <f t="shared" si="0"/>
        <v>5.3835567724914357</v>
      </c>
      <c r="E37">
        <f t="shared" si="1"/>
        <v>2.3202492910227202</v>
      </c>
      <c r="F37">
        <f t="shared" si="2"/>
        <v>9.0478248134738912</v>
      </c>
      <c r="G37">
        <f t="shared" si="3"/>
        <v>5.9398688871110208</v>
      </c>
      <c r="O37">
        <v>5.3835567724914357</v>
      </c>
      <c r="P37">
        <f t="shared" si="4"/>
        <v>3.5342882995808105</v>
      </c>
      <c r="Q37">
        <v>2.3202492910227202</v>
      </c>
      <c r="R37" s="1">
        <v>1.5232364527619211</v>
      </c>
      <c r="S37">
        <v>9.0478248134738912</v>
      </c>
      <c r="T37">
        <v>5.9398688871110208</v>
      </c>
    </row>
    <row r="38" spans="1:20" x14ac:dyDescent="0.35">
      <c r="A38" s="1">
        <v>1.5249588083534036</v>
      </c>
      <c r="B38" s="1">
        <v>3.3007749078854953</v>
      </c>
      <c r="D38">
        <f t="shared" si="0"/>
        <v>5.4079473067296169</v>
      </c>
      <c r="E38">
        <f t="shared" si="1"/>
        <v>2.3254993671746327</v>
      </c>
      <c r="F38">
        <f t="shared" si="2"/>
        <v>7.675949959473626</v>
      </c>
      <c r="G38">
        <f t="shared" si="3"/>
        <v>5.0335457701718802</v>
      </c>
      <c r="O38">
        <v>5.4079473067296169</v>
      </c>
      <c r="P38">
        <f t="shared" si="4"/>
        <v>3.5462907437932221</v>
      </c>
      <c r="Q38">
        <v>2.3254993671746327</v>
      </c>
      <c r="R38" s="1">
        <v>1.5249588083534036</v>
      </c>
      <c r="S38">
        <v>7.675949959473626</v>
      </c>
      <c r="T38">
        <v>5.0335457701718802</v>
      </c>
    </row>
    <row r="39" spans="1:20" x14ac:dyDescent="0.35">
      <c r="A39" s="1">
        <v>1.5457328042102745</v>
      </c>
      <c r="B39" s="1">
        <v>1.8999622116867272</v>
      </c>
      <c r="D39">
        <f t="shared" si="0"/>
        <v>5.7087062358553604</v>
      </c>
      <c r="E39">
        <f t="shared" si="1"/>
        <v>2.3892899020117588</v>
      </c>
      <c r="F39">
        <f t="shared" si="2"/>
        <v>4.5395605265870254</v>
      </c>
      <c r="G39">
        <f t="shared" si="3"/>
        <v>2.9368339173640798</v>
      </c>
      <c r="O39">
        <v>5.7087062358553604</v>
      </c>
      <c r="P39">
        <f t="shared" si="4"/>
        <v>3.6932037803079281</v>
      </c>
      <c r="Q39">
        <v>2.3892899020117588</v>
      </c>
      <c r="R39" s="1">
        <v>1.5457328042102745</v>
      </c>
      <c r="S39">
        <v>4.5395605265870254</v>
      </c>
      <c r="T39">
        <v>2.9368339173640798</v>
      </c>
    </row>
    <row r="40" spans="1:20" x14ac:dyDescent="0.35">
      <c r="A40" s="1">
        <v>1.5844414671519189</v>
      </c>
      <c r="B40" s="1">
        <v>2.0993707531549304</v>
      </c>
      <c r="D40">
        <f t="shared" si="0"/>
        <v>6.3023831162184685</v>
      </c>
      <c r="E40">
        <f t="shared" si="1"/>
        <v>2.5104547628305252</v>
      </c>
      <c r="F40">
        <f t="shared" si="2"/>
        <v>5.2703753062049019</v>
      </c>
      <c r="G40">
        <f t="shared" si="3"/>
        <v>3.3263300762246271</v>
      </c>
      <c r="O40">
        <v>6.3023831162184685</v>
      </c>
      <c r="P40">
        <f t="shared" si="4"/>
        <v>3.97766862763772</v>
      </c>
      <c r="Q40">
        <v>2.5104547628305252</v>
      </c>
      <c r="R40" s="1">
        <v>1.5844414671519189</v>
      </c>
      <c r="S40">
        <v>5.2703753062049019</v>
      </c>
      <c r="T40">
        <v>3.3263300762246271</v>
      </c>
    </row>
    <row r="41" spans="1:20" x14ac:dyDescent="0.35">
      <c r="A41" s="1">
        <v>1.5993867388388026</v>
      </c>
      <c r="B41" s="1">
        <v>3.2541606193254831</v>
      </c>
      <c r="D41">
        <f t="shared" si="0"/>
        <v>6.5435581043898896</v>
      </c>
      <c r="E41">
        <f t="shared" si="1"/>
        <v>2.5580379403734201</v>
      </c>
      <c r="F41">
        <f t="shared" si="2"/>
        <v>8.3242663283036524</v>
      </c>
      <c r="G41">
        <f t="shared" si="3"/>
        <v>5.2046613406006426</v>
      </c>
      <c r="O41">
        <v>6.5435581043898896</v>
      </c>
      <c r="P41">
        <f t="shared" si="4"/>
        <v>4.0912919592797721</v>
      </c>
      <c r="Q41">
        <v>2.5580379403734201</v>
      </c>
      <c r="R41" s="1">
        <v>1.5993867388388026</v>
      </c>
      <c r="S41">
        <v>8.3242663283036524</v>
      </c>
      <c r="T41">
        <v>5.2046613406006426</v>
      </c>
    </row>
    <row r="42" spans="1:20" x14ac:dyDescent="0.35">
      <c r="A42" s="1">
        <v>1.606057882476307</v>
      </c>
      <c r="B42" s="1">
        <v>5.2547128180277811</v>
      </c>
      <c r="D42">
        <f t="shared" si="0"/>
        <v>6.6534174509940112</v>
      </c>
      <c r="E42">
        <f t="shared" si="1"/>
        <v>2.5794219218642791</v>
      </c>
      <c r="F42">
        <f t="shared" si="2"/>
        <v>13.554121435922081</v>
      </c>
      <c r="G42">
        <f t="shared" si="3"/>
        <v>8.4393729415428052</v>
      </c>
      <c r="O42">
        <v>6.6534174509940112</v>
      </c>
      <c r="P42">
        <f t="shared" si="4"/>
        <v>4.1427009098423104</v>
      </c>
      <c r="Q42">
        <v>2.5794219218642791</v>
      </c>
      <c r="R42" s="1">
        <v>1.606057882476307</v>
      </c>
      <c r="S42">
        <v>13.554121435922081</v>
      </c>
      <c r="T42">
        <v>8.4393729415428052</v>
      </c>
    </row>
    <row r="43" spans="1:20" x14ac:dyDescent="0.35">
      <c r="A43" s="1">
        <v>1.7469585069775349</v>
      </c>
      <c r="B43" s="1">
        <v>3.2340107945720016</v>
      </c>
      <c r="D43">
        <f t="shared" si="0"/>
        <v>9.3138740277067615</v>
      </c>
      <c r="E43">
        <f t="shared" si="1"/>
        <v>3.0518640251011777</v>
      </c>
      <c r="F43">
        <f t="shared" si="2"/>
        <v>9.8697612007431665</v>
      </c>
      <c r="G43">
        <f t="shared" si="3"/>
        <v>5.6496826692347346</v>
      </c>
      <c r="O43">
        <v>9.3138740277067615</v>
      </c>
      <c r="P43">
        <f t="shared" si="4"/>
        <v>5.3314798207892036</v>
      </c>
      <c r="Q43">
        <v>3.0518640251011777</v>
      </c>
      <c r="R43" s="1">
        <v>1.7469585069775349</v>
      </c>
      <c r="S43">
        <v>9.8697612007431665</v>
      </c>
      <c r="T43">
        <v>5.6496826692347346</v>
      </c>
    </row>
    <row r="44" spans="1:20" x14ac:dyDescent="0.35">
      <c r="A44" s="1">
        <v>1.7577820623628213</v>
      </c>
      <c r="B44" s="1">
        <v>4.6869676023943851</v>
      </c>
      <c r="D44">
        <f t="shared" si="0"/>
        <v>9.5468503136579965</v>
      </c>
      <c r="E44">
        <f t="shared" si="1"/>
        <v>3.0897977787644932</v>
      </c>
      <c r="F44">
        <f t="shared" si="2"/>
        <v>14.481782087019313</v>
      </c>
      <c r="G44">
        <f t="shared" si="3"/>
        <v>8.2386675783645309</v>
      </c>
      <c r="O44">
        <v>9.5468503136579965</v>
      </c>
      <c r="P44">
        <f t="shared" si="4"/>
        <v>5.4311911118407155</v>
      </c>
      <c r="Q44">
        <v>3.0897977787644932</v>
      </c>
      <c r="R44" s="1">
        <v>1.7577820623628213</v>
      </c>
      <c r="S44">
        <v>14.481782087019313</v>
      </c>
      <c r="T44">
        <v>8.2386675783645309</v>
      </c>
    </row>
    <row r="45" spans="1:20" x14ac:dyDescent="0.35">
      <c r="A45" s="1">
        <v>1.7992260306200478</v>
      </c>
      <c r="B45" s="1">
        <v>4.499341604926129</v>
      </c>
      <c r="D45">
        <f t="shared" si="0"/>
        <v>10.479556484082705</v>
      </c>
      <c r="E45">
        <f t="shared" si="1"/>
        <v>3.2372143092607732</v>
      </c>
      <c r="F45">
        <f t="shared" si="2"/>
        <v>14.565333025719198</v>
      </c>
      <c r="G45">
        <f t="shared" si="3"/>
        <v>8.0953325362348743</v>
      </c>
      <c r="O45">
        <v>10.479556484082705</v>
      </c>
      <c r="P45">
        <f t="shared" si="4"/>
        <v>5.8244802519176808</v>
      </c>
      <c r="Q45">
        <v>3.2372143092607732</v>
      </c>
      <c r="R45" s="1">
        <v>1.7992260306200478</v>
      </c>
      <c r="S45">
        <v>14.565333025719198</v>
      </c>
      <c r="T45">
        <v>8.0953325362348743</v>
      </c>
    </row>
    <row r="46" spans="1:20" x14ac:dyDescent="0.35">
      <c r="A46" s="1">
        <v>1.8131685843982268</v>
      </c>
      <c r="B46" s="1">
        <v>4.8734083758290163</v>
      </c>
      <c r="D46">
        <f t="shared" si="0"/>
        <v>10.808184330525574</v>
      </c>
      <c r="E46">
        <f t="shared" si="1"/>
        <v>3.2875803154486696</v>
      </c>
      <c r="F46">
        <f t="shared" si="2"/>
        <v>16.021721445518146</v>
      </c>
      <c r="G46">
        <f t="shared" si="3"/>
        <v>8.8363109659963595</v>
      </c>
      <c r="O46">
        <v>10.808184330525574</v>
      </c>
      <c r="P46">
        <f t="shared" si="4"/>
        <v>5.9609373466575404</v>
      </c>
      <c r="Q46">
        <v>3.2875803154486696</v>
      </c>
      <c r="R46" s="1">
        <v>1.8131685843982268</v>
      </c>
      <c r="S46">
        <v>16.021721445518146</v>
      </c>
      <c r="T46">
        <v>8.8363109659963595</v>
      </c>
    </row>
    <row r="47" spans="1:20" x14ac:dyDescent="0.35">
      <c r="A47" s="1">
        <v>1.8258458036725642</v>
      </c>
      <c r="B47" s="1">
        <v>4.6994447473730689</v>
      </c>
      <c r="D47">
        <f t="shared" si="0"/>
        <v>11.113641691550239</v>
      </c>
      <c r="E47">
        <f t="shared" si="1"/>
        <v>3.3337128987887121</v>
      </c>
      <c r="F47">
        <f t="shared" si="2"/>
        <v>15.666599571462461</v>
      </c>
      <c r="G47">
        <f t="shared" si="3"/>
        <v>8.5804614715821916</v>
      </c>
      <c r="O47">
        <v>11.113641691550239</v>
      </c>
      <c r="P47">
        <f t="shared" si="4"/>
        <v>6.0868457069024702</v>
      </c>
      <c r="Q47">
        <v>3.3337128987887121</v>
      </c>
      <c r="R47" s="1">
        <v>1.8258458036725642</v>
      </c>
      <c r="S47">
        <v>15.666599571462461</v>
      </c>
      <c r="T47">
        <v>8.5804614715821916</v>
      </c>
    </row>
    <row r="48" spans="1:20" x14ac:dyDescent="0.35">
      <c r="A48" s="1">
        <v>1.8724176167452242</v>
      </c>
      <c r="B48" s="1">
        <v>6.0269489456324559</v>
      </c>
      <c r="D48">
        <f t="shared" si="0"/>
        <v>12.291669495995029</v>
      </c>
      <c r="E48">
        <f t="shared" si="1"/>
        <v>3.5059477314978653</v>
      </c>
      <c r="F48">
        <f t="shared" si="2"/>
        <v>21.130167983793559</v>
      </c>
      <c r="G48">
        <f t="shared" si="3"/>
        <v>11.284965381026264</v>
      </c>
      <c r="O48">
        <v>12.291669495995029</v>
      </c>
      <c r="P48">
        <f t="shared" si="4"/>
        <v>6.5645982958445579</v>
      </c>
      <c r="Q48">
        <v>3.5059477314978653</v>
      </c>
      <c r="R48" s="1">
        <v>1.8724176167452242</v>
      </c>
      <c r="S48">
        <v>21.130167983793559</v>
      </c>
      <c r="T48">
        <v>11.284965381026264</v>
      </c>
    </row>
    <row r="49" spans="1:20" x14ac:dyDescent="0.35">
      <c r="A49" s="1">
        <v>2.0219487775320886</v>
      </c>
      <c r="B49" s="1">
        <v>6.2183375266585044</v>
      </c>
      <c r="D49">
        <f t="shared" si="0"/>
        <v>16.714007675536518</v>
      </c>
      <c r="E49">
        <f t="shared" si="1"/>
        <v>4.088276858963507</v>
      </c>
      <c r="F49">
        <f t="shared" si="2"/>
        <v>25.422285411462333</v>
      </c>
      <c r="G49">
        <f t="shared" si="3"/>
        <v>12.573159960309074</v>
      </c>
      <c r="O49">
        <v>16.714007675536518</v>
      </c>
      <c r="P49">
        <f t="shared" si="4"/>
        <v>8.2662863971939906</v>
      </c>
      <c r="Q49">
        <v>4.088276858963507</v>
      </c>
      <c r="R49" s="1">
        <v>2.0219487775320886</v>
      </c>
      <c r="S49">
        <v>25.422285411462333</v>
      </c>
      <c r="T49">
        <v>12.573159960309074</v>
      </c>
    </row>
    <row r="50" spans="1:20" x14ac:dyDescent="0.35">
      <c r="A50" s="1">
        <v>2.0406405989560881</v>
      </c>
      <c r="B50" s="1">
        <v>4.5607806983387009</v>
      </c>
      <c r="D50">
        <f t="shared" si="0"/>
        <v>17.340678688429431</v>
      </c>
      <c r="E50">
        <f t="shared" si="1"/>
        <v>4.1642140541078616</v>
      </c>
      <c r="F50">
        <f t="shared" si="2"/>
        <v>18.992067081725885</v>
      </c>
      <c r="G50">
        <f t="shared" si="3"/>
        <v>9.3069142559652516</v>
      </c>
      <c r="O50">
        <v>17.340678688429431</v>
      </c>
      <c r="P50">
        <f t="shared" si="4"/>
        <v>8.4976642615560269</v>
      </c>
      <c r="Q50">
        <v>4.1642140541078616</v>
      </c>
      <c r="R50" s="1">
        <v>2.0406405989560881</v>
      </c>
      <c r="S50">
        <v>18.992067081725885</v>
      </c>
      <c r="T50">
        <v>9.3069142559652516</v>
      </c>
    </row>
    <row r="51" spans="1:20" x14ac:dyDescent="0.35">
      <c r="A51" s="1">
        <v>2.0529034297069302</v>
      </c>
      <c r="B51" s="1">
        <v>4.5626105095897831</v>
      </c>
      <c r="D51">
        <f t="shared" si="0"/>
        <v>17.761272650217883</v>
      </c>
      <c r="E51">
        <f t="shared" si="1"/>
        <v>4.2144124917024772</v>
      </c>
      <c r="F51">
        <f t="shared" si="2"/>
        <v>19.228722726388188</v>
      </c>
      <c r="G51">
        <f t="shared" si="3"/>
        <v>9.3665987635537498</v>
      </c>
      <c r="O51">
        <v>17.761272650217883</v>
      </c>
      <c r="P51">
        <f t="shared" si="4"/>
        <v>8.6517818584157453</v>
      </c>
      <c r="Q51">
        <v>4.2144124917024772</v>
      </c>
      <c r="R51" s="1">
        <v>2.0529034297069302</v>
      </c>
      <c r="S51">
        <v>19.228722726388188</v>
      </c>
      <c r="T51">
        <v>9.3665987635537498</v>
      </c>
    </row>
    <row r="52" spans="1:20" x14ac:dyDescent="0.35">
      <c r="A52" s="1">
        <v>2.1687446330033708</v>
      </c>
      <c r="B52" s="1">
        <v>5.5053122772168956</v>
      </c>
      <c r="D52">
        <f t="shared" si="0"/>
        <v>22.122472787065426</v>
      </c>
      <c r="E52">
        <f t="shared" si="1"/>
        <v>4.7034532831809255</v>
      </c>
      <c r="F52">
        <f t="shared" si="2"/>
        <v>25.893979105212065</v>
      </c>
      <c r="G52">
        <f t="shared" si="3"/>
        <v>11.939616454221708</v>
      </c>
      <c r="O52">
        <v>22.122472787065426</v>
      </c>
      <c r="P52">
        <f t="shared" si="4"/>
        <v>10.200589064480717</v>
      </c>
      <c r="Q52">
        <v>4.7034532831809255</v>
      </c>
      <c r="R52" s="1">
        <v>2.1687446330033708</v>
      </c>
      <c r="S52">
        <v>25.893979105212065</v>
      </c>
      <c r="T52">
        <v>11.939616454221708</v>
      </c>
    </row>
    <row r="53" spans="1:20" x14ac:dyDescent="0.35">
      <c r="A53" s="1">
        <v>2.1932941687409766</v>
      </c>
      <c r="B53" s="1">
        <v>4.9000376401382466</v>
      </c>
      <c r="D53">
        <f t="shared" si="0"/>
        <v>23.141288459147074</v>
      </c>
      <c r="E53">
        <f t="shared" si="1"/>
        <v>4.810539310633172</v>
      </c>
      <c r="F53">
        <f t="shared" si="2"/>
        <v>23.571823691467234</v>
      </c>
      <c r="G53">
        <f t="shared" si="3"/>
        <v>10.747223982726512</v>
      </c>
      <c r="O53">
        <v>23.141288459147074</v>
      </c>
      <c r="P53">
        <f t="shared" si="4"/>
        <v>10.550927818510974</v>
      </c>
      <c r="Q53">
        <v>4.810539310633172</v>
      </c>
      <c r="R53" s="1">
        <v>2.1932941687409766</v>
      </c>
      <c r="S53">
        <v>23.571823691467234</v>
      </c>
      <c r="T53">
        <v>10.747223982726512</v>
      </c>
    </row>
    <row r="54" spans="1:20" x14ac:dyDescent="0.35">
      <c r="A54" s="1">
        <v>2.398138523552916</v>
      </c>
      <c r="B54" s="1">
        <v>7.651453716665678</v>
      </c>
      <c r="D54">
        <f t="shared" si="0"/>
        <v>33.074787490140302</v>
      </c>
      <c r="E54">
        <f t="shared" si="1"/>
        <v>5.7510683781485596</v>
      </c>
      <c r="F54">
        <f t="shared" si="2"/>
        <v>44.004033516783252</v>
      </c>
      <c r="G54">
        <f t="shared" si="3"/>
        <v>18.349245919118101</v>
      </c>
      <c r="O54">
        <v>33.074787490140302</v>
      </c>
      <c r="P54">
        <f t="shared" si="4"/>
        <v>13.79185862922505</v>
      </c>
      <c r="Q54">
        <v>5.7510683781485596</v>
      </c>
      <c r="R54" s="1">
        <v>2.398138523552916</v>
      </c>
      <c r="S54">
        <v>44.004033516783252</v>
      </c>
      <c r="T54">
        <v>18.349245919118101</v>
      </c>
    </row>
    <row r="55" spans="1:20" x14ac:dyDescent="0.35">
      <c r="A55" s="1">
        <v>2.467336291068932</v>
      </c>
      <c r="B55" s="1">
        <v>7.1780916050595653</v>
      </c>
      <c r="D55">
        <f t="shared" si="0"/>
        <v>37.060680255713301</v>
      </c>
      <c r="E55">
        <f t="shared" si="1"/>
        <v>6.0877483732257938</v>
      </c>
      <c r="F55">
        <f t="shared" si="2"/>
        <v>43.698415491567097</v>
      </c>
      <c r="G55">
        <f t="shared" si="3"/>
        <v>17.710765917780705</v>
      </c>
      <c r="O55">
        <v>37.060680255713301</v>
      </c>
      <c r="P55">
        <f t="shared" si="4"/>
        <v>15.020522492155855</v>
      </c>
      <c r="Q55">
        <v>6.0877483732257938</v>
      </c>
      <c r="R55" s="1">
        <v>2.467336291068932</v>
      </c>
      <c r="S55">
        <v>43.698415491567097</v>
      </c>
      <c r="T55">
        <v>17.710765917780705</v>
      </c>
    </row>
    <row r="56" spans="1:20" x14ac:dyDescent="0.35">
      <c r="A56" s="1">
        <v>2.516169335343875</v>
      </c>
      <c r="B56" s="1">
        <v>7.3712049004584852</v>
      </c>
      <c r="D56">
        <f t="shared" si="0"/>
        <v>40.082930079359521</v>
      </c>
      <c r="E56">
        <f t="shared" si="1"/>
        <v>6.3311081241248379</v>
      </c>
      <c r="F56">
        <f t="shared" si="2"/>
        <v>46.66789522988153</v>
      </c>
      <c r="G56">
        <f t="shared" si="3"/>
        <v>18.547199735070141</v>
      </c>
      <c r="O56">
        <v>40.082930079359521</v>
      </c>
      <c r="P56">
        <f t="shared" si="4"/>
        <v>15.930140120669401</v>
      </c>
      <c r="Q56">
        <v>6.3311081241248379</v>
      </c>
      <c r="R56" s="1">
        <v>2.516169335343875</v>
      </c>
      <c r="S56">
        <v>46.66789522988153</v>
      </c>
      <c r="T56">
        <v>18.547199735070141</v>
      </c>
    </row>
    <row r="57" spans="1:20" x14ac:dyDescent="0.35">
      <c r="A57" s="1">
        <v>2.539678636516328</v>
      </c>
      <c r="B57" s="1">
        <v>6.9997613756345061</v>
      </c>
      <c r="D57">
        <f t="shared" si="0"/>
        <v>41.60208174148017</v>
      </c>
      <c r="E57">
        <f t="shared" si="1"/>
        <v>6.4499675767774347</v>
      </c>
      <c r="F57">
        <f t="shared" si="2"/>
        <v>45.148233918021575</v>
      </c>
      <c r="G57">
        <f t="shared" si="3"/>
        <v>17.777144426411098</v>
      </c>
      <c r="O57">
        <v>41.60208174148017</v>
      </c>
      <c r="P57">
        <f t="shared" si="4"/>
        <v>16.38084486096464</v>
      </c>
      <c r="Q57">
        <v>6.4499675767774347</v>
      </c>
      <c r="R57" s="1">
        <v>2.539678636516328</v>
      </c>
      <c r="S57">
        <v>45.148233918021575</v>
      </c>
      <c r="T57">
        <v>17.777144426411098</v>
      </c>
    </row>
    <row r="58" spans="1:20" x14ac:dyDescent="0.35">
      <c r="A58" s="1">
        <v>2.542889721247775</v>
      </c>
      <c r="B58" s="1">
        <v>8.8530029993577646</v>
      </c>
      <c r="D58">
        <f t="shared" si="0"/>
        <v>41.812882237438998</v>
      </c>
      <c r="E58">
        <f t="shared" si="1"/>
        <v>6.4662881344275869</v>
      </c>
      <c r="F58">
        <f t="shared" si="2"/>
        <v>57.246068248798949</v>
      </c>
      <c r="G58">
        <f t="shared" si="3"/>
        <v>22.512210329242581</v>
      </c>
      <c r="O58">
        <v>41.812882237438998</v>
      </c>
      <c r="P58">
        <f t="shared" si="4"/>
        <v>16.443057631662363</v>
      </c>
      <c r="Q58">
        <v>6.4662881344275869</v>
      </c>
      <c r="R58" s="1">
        <v>2.542889721247775</v>
      </c>
      <c r="S58">
        <v>57.246068248798949</v>
      </c>
      <c r="T58">
        <v>22.512210329242581</v>
      </c>
    </row>
    <row r="59" spans="1:20" x14ac:dyDescent="0.35">
      <c r="A59" s="1">
        <v>2.6137672117911279</v>
      </c>
      <c r="B59" s="1">
        <v>7.8857437848301952</v>
      </c>
      <c r="D59">
        <f t="shared" si="0"/>
        <v>46.67320481632764</v>
      </c>
      <c r="E59">
        <f t="shared" si="1"/>
        <v>6.8317790374343668</v>
      </c>
      <c r="F59">
        <f t="shared" si="2"/>
        <v>53.87365908378127</v>
      </c>
      <c r="G59">
        <f t="shared" si="3"/>
        <v>20.611498545374836</v>
      </c>
      <c r="O59">
        <v>46.67320481632764</v>
      </c>
      <c r="P59">
        <f t="shared" si="4"/>
        <v>17.856680046247902</v>
      </c>
      <c r="Q59">
        <v>6.8317790374343668</v>
      </c>
      <c r="R59" s="1">
        <v>2.6137672117911279</v>
      </c>
      <c r="S59">
        <v>53.87365908378127</v>
      </c>
      <c r="T59">
        <v>20.611498545374836</v>
      </c>
    </row>
    <row r="60" spans="1:20" x14ac:dyDescent="0.35">
      <c r="A60" s="1">
        <v>2.7320163023105124</v>
      </c>
      <c r="B60" s="1">
        <v>9.43618608635561</v>
      </c>
      <c r="D60">
        <f t="shared" si="0"/>
        <v>55.709998407433332</v>
      </c>
      <c r="E60">
        <f t="shared" si="1"/>
        <v>7.4639130760904049</v>
      </c>
      <c r="F60">
        <f t="shared" si="2"/>
        <v>70.430872718371987</v>
      </c>
      <c r="G60">
        <f t="shared" si="3"/>
        <v>25.77981421955916</v>
      </c>
      <c r="O60">
        <v>55.709998407433332</v>
      </c>
      <c r="P60">
        <f t="shared" si="4"/>
        <v>20.391532202907591</v>
      </c>
      <c r="Q60">
        <v>7.4639130760904049</v>
      </c>
      <c r="R60" s="1">
        <v>2.7320163023105124</v>
      </c>
      <c r="S60">
        <v>70.430872718371987</v>
      </c>
      <c r="T60">
        <v>25.77981421955916</v>
      </c>
    </row>
    <row r="61" spans="1:20" x14ac:dyDescent="0.35">
      <c r="A61" s="1">
        <v>2.8395560927165207</v>
      </c>
      <c r="B61" s="1">
        <v>9.1959244405064364</v>
      </c>
      <c r="D61">
        <f t="shared" si="0"/>
        <v>65.013239794410353</v>
      </c>
      <c r="E61">
        <f t="shared" si="1"/>
        <v>8.0630788036835135</v>
      </c>
      <c r="F61">
        <f t="shared" si="2"/>
        <v>74.147463436522614</v>
      </c>
      <c r="G61">
        <f t="shared" si="3"/>
        <v>26.112343273200814</v>
      </c>
      <c r="O61">
        <v>65.013239794410353</v>
      </c>
      <c r="P61">
        <f t="shared" si="4"/>
        <v>22.895564543052956</v>
      </c>
      <c r="Q61">
        <v>8.0630788036835135</v>
      </c>
      <c r="R61" s="1">
        <v>2.8395560927165207</v>
      </c>
      <c r="S61">
        <v>74.147463436522614</v>
      </c>
      <c r="T61">
        <v>26.112343273200814</v>
      </c>
    </row>
    <row r="62" spans="1:20" x14ac:dyDescent="0.35">
      <c r="A62" s="1">
        <v>2.8443479929264868</v>
      </c>
      <c r="B62" s="1">
        <v>10.913241981109588</v>
      </c>
      <c r="D62">
        <f t="shared" si="0"/>
        <v>65.45320496825795</v>
      </c>
      <c r="E62">
        <f t="shared" si="1"/>
        <v>8.0903155048649342</v>
      </c>
      <c r="F62">
        <f t="shared" si="2"/>
        <v>88.291570808113804</v>
      </c>
      <c r="G62">
        <f t="shared" si="3"/>
        <v>31.041057925290133</v>
      </c>
      <c r="O62">
        <v>65.45320496825795</v>
      </c>
      <c r="P62">
        <f t="shared" si="4"/>
        <v>23.011672668404611</v>
      </c>
      <c r="Q62">
        <v>8.0903155048649342</v>
      </c>
      <c r="R62" s="1">
        <v>2.8443479929264868</v>
      </c>
      <c r="S62">
        <v>88.291570808113804</v>
      </c>
      <c r="T62">
        <v>31.041057925290133</v>
      </c>
    </row>
    <row r="63" spans="1:20" x14ac:dyDescent="0.35">
      <c r="A63" s="1">
        <v>2.9413012650038581</v>
      </c>
      <c r="B63" s="1">
        <v>9.6615066189757286</v>
      </c>
      <c r="D63">
        <f t="shared" si="0"/>
        <v>74.844180745518628</v>
      </c>
      <c r="E63">
        <f t="shared" si="1"/>
        <v>8.6512531315132968</v>
      </c>
      <c r="F63">
        <f t="shared" si="2"/>
        <v>83.584139392550213</v>
      </c>
      <c r="G63">
        <f t="shared" si="3"/>
        <v>28.417401640236459</v>
      </c>
      <c r="O63">
        <v>74.844180745518628</v>
      </c>
      <c r="P63">
        <f t="shared" si="4"/>
        <v>25.445941779588647</v>
      </c>
      <c r="Q63">
        <v>8.6512531315132968</v>
      </c>
      <c r="R63" s="1">
        <v>2.9413012650038581</v>
      </c>
      <c r="S63">
        <v>83.584139392550213</v>
      </c>
      <c r="T63">
        <v>28.417401640236459</v>
      </c>
    </row>
    <row r="64" spans="1:20" x14ac:dyDescent="0.35">
      <c r="A64" s="1">
        <v>2.9850627394480398</v>
      </c>
      <c r="B64" s="1">
        <v>8.9729603473119059</v>
      </c>
      <c r="D64">
        <f t="shared" si="0"/>
        <v>79.398784490889568</v>
      </c>
      <c r="E64">
        <f t="shared" si="1"/>
        <v>8.9105995584410351</v>
      </c>
      <c r="F64">
        <f t="shared" si="2"/>
        <v>79.954456508666382</v>
      </c>
      <c r="G64">
        <f t="shared" si="3"/>
        <v>26.784849595305513</v>
      </c>
      <c r="O64">
        <v>79.398784490889568</v>
      </c>
      <c r="P64">
        <f t="shared" si="4"/>
        <v>26.598698728044489</v>
      </c>
      <c r="Q64">
        <v>8.9105995584410351</v>
      </c>
      <c r="R64" s="1">
        <v>2.9850627394480398</v>
      </c>
      <c r="S64">
        <v>79.954456508666382</v>
      </c>
      <c r="T64">
        <v>26.784849595305513</v>
      </c>
    </row>
    <row r="65" spans="1:20" x14ac:dyDescent="0.35">
      <c r="A65" s="1">
        <v>3.0082821391843027</v>
      </c>
      <c r="B65" s="1">
        <v>8.7552410873919513</v>
      </c>
      <c r="D65">
        <f t="shared" si="0"/>
        <v>81.898181920644788</v>
      </c>
      <c r="E65">
        <f t="shared" si="1"/>
        <v>9.0497614289352839</v>
      </c>
      <c r="F65">
        <f t="shared" si="2"/>
        <v>79.232843093709093</v>
      </c>
      <c r="G65">
        <f t="shared" si="3"/>
        <v>26.338235387453761</v>
      </c>
      <c r="O65">
        <v>81.898181920644788</v>
      </c>
      <c r="P65">
        <f t="shared" si="4"/>
        <v>27.224235670545028</v>
      </c>
      <c r="Q65">
        <v>9.0497614289352839</v>
      </c>
      <c r="R65" s="1">
        <v>3.0082821391843027</v>
      </c>
      <c r="S65">
        <v>79.232843093709093</v>
      </c>
      <c r="T65">
        <v>26.338235387453761</v>
      </c>
    </row>
    <row r="66" spans="1:20" x14ac:dyDescent="0.35">
      <c r="A66" s="1">
        <v>3.0511295714532025</v>
      </c>
      <c r="B66" s="1">
        <v>11.490509741178172</v>
      </c>
      <c r="D66">
        <f t="shared" si="0"/>
        <v>86.664773112720681</v>
      </c>
      <c r="E66">
        <f t="shared" si="1"/>
        <v>9.3093916617962034</v>
      </c>
      <c r="F66">
        <f t="shared" si="2"/>
        <v>106.96965557431213</v>
      </c>
      <c r="G66">
        <f t="shared" si="3"/>
        <v>35.059034062379808</v>
      </c>
      <c r="O66">
        <v>86.664773112720681</v>
      </c>
      <c r="P66">
        <f t="shared" si="4"/>
        <v>28.404160191546268</v>
      </c>
      <c r="Q66">
        <v>9.3093916617962034</v>
      </c>
      <c r="R66" s="1">
        <v>3.0511295714532025</v>
      </c>
      <c r="S66">
        <v>106.96965557431213</v>
      </c>
      <c r="T66">
        <v>35.059034062379808</v>
      </c>
    </row>
    <row r="67" spans="1:20" x14ac:dyDescent="0.35">
      <c r="A67" s="1">
        <v>3.0732337033114163</v>
      </c>
      <c r="B67" s="1">
        <v>12.936713174355999</v>
      </c>
      <c r="D67">
        <f t="shared" ref="D67:D76" si="5">POWER(A67,4)</f>
        <v>89.203593369785665</v>
      </c>
      <c r="E67">
        <f t="shared" ref="E67:E76" si="6">POWER(A67,2)</f>
        <v>9.4447653951692025</v>
      </c>
      <c r="F67">
        <f t="shared" ref="F67:F76" si="7">E67*B67</f>
        <v>122.18422091638706</v>
      </c>
      <c r="G67">
        <f t="shared" ref="G67:G76" si="8">A67*B67</f>
        <v>39.757542937503672</v>
      </c>
      <c r="O67">
        <v>89.203593369785665</v>
      </c>
      <c r="P67">
        <f t="shared" ref="P67:P76" si="9">POWER(A67,3)</f>
        <v>29.02597133230336</v>
      </c>
      <c r="Q67">
        <v>9.4447653951692025</v>
      </c>
      <c r="R67" s="1">
        <v>3.0732337033114163</v>
      </c>
      <c r="S67">
        <v>122.18422091638706</v>
      </c>
      <c r="T67">
        <v>39.757542937503672</v>
      </c>
    </row>
    <row r="68" spans="1:20" x14ac:dyDescent="0.35">
      <c r="A68" s="1">
        <v>3.1021658666431904</v>
      </c>
      <c r="B68" s="1">
        <v>11.130936017945684</v>
      </c>
      <c r="D68">
        <f t="shared" si="5"/>
        <v>92.610463940485275</v>
      </c>
      <c r="E68">
        <f t="shared" si="6"/>
        <v>9.6234330641660968</v>
      </c>
      <c r="F68">
        <f t="shared" si="7"/>
        <v>107.1178177102158</v>
      </c>
      <c r="G68">
        <f t="shared" si="8"/>
        <v>34.530009778660379</v>
      </c>
      <c r="O68">
        <v>92.610463940485275</v>
      </c>
      <c r="P68">
        <f t="shared" si="9"/>
        <v>29.853485571581555</v>
      </c>
      <c r="Q68">
        <v>9.6234330641660968</v>
      </c>
      <c r="R68" s="1">
        <v>3.1021658666431904</v>
      </c>
      <c r="S68">
        <v>107.1178177102158</v>
      </c>
      <c r="T68">
        <v>34.530009778660379</v>
      </c>
    </row>
    <row r="69" spans="1:20" x14ac:dyDescent="0.35">
      <c r="A69" s="1">
        <v>3.2104628113884246</v>
      </c>
      <c r="B69" s="1">
        <v>10.951462066566926</v>
      </c>
      <c r="D69">
        <f t="shared" si="5"/>
        <v>106.23572214973952</v>
      </c>
      <c r="E69">
        <f t="shared" si="6"/>
        <v>10.307071463308068</v>
      </c>
      <c r="F69">
        <f t="shared" si="7"/>
        <v>112.87750214781276</v>
      </c>
      <c r="G69">
        <f t="shared" si="8"/>
        <v>35.159261695044137</v>
      </c>
      <c r="O69">
        <v>106.23572214973952</v>
      </c>
      <c r="P69">
        <f t="shared" si="9"/>
        <v>33.090469627273421</v>
      </c>
      <c r="Q69">
        <v>10.307071463308068</v>
      </c>
      <c r="R69" s="1">
        <v>3.2104628113884246</v>
      </c>
      <c r="S69">
        <v>112.87750214781276</v>
      </c>
      <c r="T69">
        <v>35.159261695044137</v>
      </c>
    </row>
    <row r="70" spans="1:20" x14ac:dyDescent="0.35">
      <c r="A70" s="1">
        <v>3.2115610262408154</v>
      </c>
      <c r="B70" s="1">
        <v>11.198414335025539</v>
      </c>
      <c r="D70">
        <f t="shared" si="5"/>
        <v>106.38115853427999</v>
      </c>
      <c r="E70">
        <f t="shared" si="6"/>
        <v>10.314124225268959</v>
      </c>
      <c r="F70">
        <f t="shared" si="7"/>
        <v>115.50183657748609</v>
      </c>
      <c r="G70">
        <f t="shared" si="8"/>
        <v>35.964391034064477</v>
      </c>
      <c r="O70">
        <v>106.38115853427999</v>
      </c>
      <c r="P70">
        <f t="shared" si="9"/>
        <v>33.124439381680034</v>
      </c>
      <c r="Q70">
        <v>10.314124225268959</v>
      </c>
      <c r="R70" s="1">
        <v>3.2115610262408154</v>
      </c>
      <c r="S70">
        <v>115.50183657748609</v>
      </c>
      <c r="T70">
        <v>35.964391034064477</v>
      </c>
    </row>
    <row r="71" spans="1:20" x14ac:dyDescent="0.35">
      <c r="A71" s="1">
        <v>3.35261001206527</v>
      </c>
      <c r="B71" s="1">
        <v>14.466953391299803</v>
      </c>
      <c r="D71">
        <f t="shared" si="5"/>
        <v>126.3374627146838</v>
      </c>
      <c r="E71">
        <f t="shared" si="6"/>
        <v>11.239993893000289</v>
      </c>
      <c r="F71">
        <f t="shared" si="7"/>
        <v>162.60846776852961</v>
      </c>
      <c r="G71">
        <f t="shared" si="8"/>
        <v>48.502052783753335</v>
      </c>
      <c r="O71">
        <v>126.3374627146838</v>
      </c>
      <c r="P71">
        <f t="shared" si="9"/>
        <v>37.683316061225263</v>
      </c>
      <c r="Q71">
        <v>11.239993893000289</v>
      </c>
      <c r="R71" s="1">
        <v>3.35261001206527</v>
      </c>
      <c r="S71">
        <v>162.60846776852961</v>
      </c>
      <c r="T71">
        <v>48.502052783753335</v>
      </c>
    </row>
    <row r="72" spans="1:20" x14ac:dyDescent="0.35">
      <c r="A72" s="1">
        <v>3.4356275515747257</v>
      </c>
      <c r="B72" s="1">
        <v>14.174061090212241</v>
      </c>
      <c r="D72">
        <f t="shared" si="5"/>
        <v>139.32347799414543</v>
      </c>
      <c r="E72">
        <f t="shared" si="6"/>
        <v>11.803536673139345</v>
      </c>
      <c r="F72">
        <f t="shared" si="7"/>
        <v>167.30404988563762</v>
      </c>
      <c r="G72">
        <f t="shared" si="8"/>
        <v>48.696794799236471</v>
      </c>
      <c r="O72">
        <v>139.32347799414543</v>
      </c>
      <c r="P72">
        <f t="shared" si="9"/>
        <v>40.552555800260208</v>
      </c>
      <c r="Q72">
        <v>11.803536673139345</v>
      </c>
      <c r="R72" s="1">
        <v>3.4356275515747257</v>
      </c>
      <c r="S72">
        <v>167.30404988563762</v>
      </c>
      <c r="T72">
        <v>48.696794799236471</v>
      </c>
    </row>
    <row r="73" spans="1:20" x14ac:dyDescent="0.35">
      <c r="A73" s="1">
        <v>3.7768927010474727</v>
      </c>
      <c r="B73" s="1">
        <v>15.900178004068014</v>
      </c>
      <c r="D73">
        <f t="shared" si="5"/>
        <v>203.48789910483475</v>
      </c>
      <c r="E73">
        <f t="shared" si="6"/>
        <v>14.264918475225674</v>
      </c>
      <c r="F73">
        <f t="shared" si="7"/>
        <v>226.8147429696067</v>
      </c>
      <c r="G73">
        <f t="shared" si="8"/>
        <v>60.053266248920053</v>
      </c>
      <c r="O73">
        <v>203.48789910483475</v>
      </c>
      <c r="P73">
        <f t="shared" si="9"/>
        <v>53.877066470117093</v>
      </c>
      <c r="Q73">
        <v>14.264918475225674</v>
      </c>
      <c r="R73" s="1">
        <v>3.7768927010474727</v>
      </c>
      <c r="S73">
        <v>226.8147429696067</v>
      </c>
      <c r="T73">
        <v>60.053266248920053</v>
      </c>
    </row>
    <row r="74" spans="1:20" x14ac:dyDescent="0.35">
      <c r="A74" s="1">
        <v>3.7838162294647191</v>
      </c>
      <c r="B74" s="1">
        <v>18.163431781687233</v>
      </c>
      <c r="D74">
        <f t="shared" si="5"/>
        <v>204.98408447825952</v>
      </c>
      <c r="E74">
        <f t="shared" si="6"/>
        <v>14.317265258360603</v>
      </c>
      <c r="F74">
        <f t="shared" si="7"/>
        <v>260.05067082055348</v>
      </c>
      <c r="G74">
        <f t="shared" si="8"/>
        <v>68.727087958323438</v>
      </c>
      <c r="O74">
        <v>204.98408447825952</v>
      </c>
      <c r="P74">
        <f t="shared" si="9"/>
        <v>54.173900646136232</v>
      </c>
      <c r="Q74">
        <v>14.317265258360603</v>
      </c>
      <c r="R74" s="1">
        <v>3.7838162294647191</v>
      </c>
      <c r="S74">
        <v>260.05067082055348</v>
      </c>
      <c r="T74">
        <v>68.727087958323438</v>
      </c>
    </row>
    <row r="75" spans="1:20" x14ac:dyDescent="0.35">
      <c r="A75" s="1">
        <v>3.9643327378726099</v>
      </c>
      <c r="B75" s="1">
        <v>17.041205278325769</v>
      </c>
      <c r="D75">
        <f t="shared" si="5"/>
        <v>246.99058327041098</v>
      </c>
      <c r="E75">
        <f t="shared" si="6"/>
        <v>15.715934056568543</v>
      </c>
      <c r="F75">
        <f t="shared" si="7"/>
        <v>267.81845839861558</v>
      </c>
      <c r="G75">
        <f t="shared" si="8"/>
        <v>67.557007977674374</v>
      </c>
      <c r="O75">
        <v>246.99058327041098</v>
      </c>
      <c r="P75">
        <f t="shared" si="9"/>
        <v>62.303191886701761</v>
      </c>
      <c r="Q75">
        <v>15.715934056568543</v>
      </c>
      <c r="R75" s="1">
        <v>3.9643327378726099</v>
      </c>
      <c r="S75">
        <v>267.81845839861558</v>
      </c>
      <c r="T75">
        <v>67.557007977674374</v>
      </c>
    </row>
    <row r="76" spans="1:20" x14ac:dyDescent="0.35">
      <c r="A76" s="1">
        <v>4.8729247661540285</v>
      </c>
      <c r="B76" s="1">
        <v>28.595300722161269</v>
      </c>
      <c r="D76">
        <f t="shared" si="5"/>
        <v>563.84382058724452</v>
      </c>
      <c r="E76">
        <f t="shared" si="6"/>
        <v>23.745395776597292</v>
      </c>
      <c r="F76">
        <f t="shared" si="7"/>
        <v>679.0067329985377</v>
      </c>
      <c r="G76">
        <f t="shared" si="8"/>
        <v>139.34274908464184</v>
      </c>
      <c r="O76">
        <v>563.84382058724452</v>
      </c>
      <c r="P76">
        <f t="shared" si="9"/>
        <v>115.70952716191022</v>
      </c>
      <c r="Q76">
        <v>23.745395776597292</v>
      </c>
      <c r="R76" s="1">
        <v>4.8729247661540285</v>
      </c>
      <c r="S76">
        <v>679.0067329985377</v>
      </c>
      <c r="T76">
        <v>139.34274908464184</v>
      </c>
    </row>
  </sheetData>
  <sortState xmlns:xlrd2="http://schemas.microsoft.com/office/spreadsheetml/2017/richdata2" ref="A2:B76">
    <sortCondition ref="A2:A76"/>
  </sortState>
  <mergeCells count="1">
    <mergeCell ref="I8:K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D859-A753-4954-ACFD-9CAF5C1224F5}">
  <dimension ref="A1:J76"/>
  <sheetViews>
    <sheetView workbookViewId="0">
      <selection activeCell="O14" sqref="O14"/>
    </sheetView>
  </sheetViews>
  <sheetFormatPr defaultRowHeight="14.5" x14ac:dyDescent="0.35"/>
  <cols>
    <col min="1" max="1" width="8.81640625" customWidth="1"/>
    <col min="8" max="8" width="11.7265625" bestFit="1" customWidth="1"/>
  </cols>
  <sheetData>
    <row r="1" spans="1:10" x14ac:dyDescent="0.35">
      <c r="A1" s="9" t="s">
        <v>72</v>
      </c>
      <c r="B1" s="9" t="s">
        <v>73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78</v>
      </c>
    </row>
    <row r="2" spans="1:10" x14ac:dyDescent="0.35">
      <c r="A2" s="1">
        <v>-1.6339095585281029</v>
      </c>
      <c r="B2" s="1">
        <v>-1.2661765243278778</v>
      </c>
      <c r="D2">
        <f>1/A2</f>
        <v>-0.61202897968284342</v>
      </c>
      <c r="E2">
        <f>D2*D2</f>
        <v>0.37457947197162239</v>
      </c>
      <c r="F2">
        <f>B2/A2</f>
        <v>0.77493672628276</v>
      </c>
      <c r="G2">
        <f>SUM(D2:D76)</f>
        <v>45.23713186170373</v>
      </c>
      <c r="H2">
        <f t="shared" ref="H2:I2" si="0">SUM(E2:E76)</f>
        <v>301.07167135416961</v>
      </c>
      <c r="I2">
        <f t="shared" si="0"/>
        <v>953.77774630780436</v>
      </c>
      <c r="J2" s="25">
        <f>SUM(B2:B76)</f>
        <v>212.69300662037327</v>
      </c>
    </row>
    <row r="3" spans="1:10" x14ac:dyDescent="0.35">
      <c r="A3" s="1">
        <v>-1.2148143999511376</v>
      </c>
      <c r="B3" s="1">
        <v>-1.3998950844013995</v>
      </c>
      <c r="D3">
        <f t="shared" ref="D3:D66" si="1">1/A3</f>
        <v>-0.82317101282321159</v>
      </c>
      <c r="E3">
        <f t="shared" ref="E3:E66" si="2">D3*D3</f>
        <v>0.677610516352392</v>
      </c>
      <c r="F3">
        <f t="shared" ref="F3:F66" si="3">B3/A3</f>
        <v>1.1523530544729355</v>
      </c>
    </row>
    <row r="4" spans="1:10" x14ac:dyDescent="0.35">
      <c r="A4" s="1">
        <v>-0.79930037676240318</v>
      </c>
      <c r="B4" s="1">
        <v>-2.4538626014490106</v>
      </c>
      <c r="D4">
        <f t="shared" si="1"/>
        <v>-1.2510941181468453</v>
      </c>
      <c r="E4">
        <f t="shared" si="2"/>
        <v>1.5652364924616327</v>
      </c>
      <c r="F4">
        <f t="shared" si="3"/>
        <v>3.0700130674133734</v>
      </c>
      <c r="H4" s="26" t="s">
        <v>109</v>
      </c>
    </row>
    <row r="5" spans="1:10" x14ac:dyDescent="0.35">
      <c r="A5" s="1">
        <v>-0.70848278331686743</v>
      </c>
      <c r="B5" s="1">
        <v>-3.0718400134410677</v>
      </c>
      <c r="D5">
        <f t="shared" si="1"/>
        <v>-1.4114669030041229</v>
      </c>
      <c r="E5">
        <f t="shared" si="2"/>
        <v>1.9922388182760502</v>
      </c>
      <c r="F5">
        <f t="shared" si="3"/>
        <v>4.3358005102958073</v>
      </c>
      <c r="H5" s="9" t="s">
        <v>110</v>
      </c>
      <c r="I5">
        <f>(J2*H2-G2*I2)/(75*H2-G2*G2)</f>
        <v>1.0173221220220168</v>
      </c>
    </row>
    <row r="6" spans="1:10" x14ac:dyDescent="0.35">
      <c r="A6" s="1">
        <v>-0.21862097886332776</v>
      </c>
      <c r="B6" s="1">
        <v>-12.952548103364112</v>
      </c>
      <c r="D6">
        <f t="shared" si="1"/>
        <v>-4.5741264411095521</v>
      </c>
      <c r="E6">
        <f t="shared" si="2"/>
        <v>20.922632699257537</v>
      </c>
      <c r="F6">
        <f t="shared" si="3"/>
        <v>59.246592759341162</v>
      </c>
      <c r="H6" s="9" t="s">
        <v>111</v>
      </c>
      <c r="I6">
        <f>(75*I2-G2*J2)/(75*H2-G2*G2)</f>
        <v>3.0150860997487015</v>
      </c>
    </row>
    <row r="7" spans="1:10" x14ac:dyDescent="0.35">
      <c r="A7" s="1">
        <v>-8.0413027113536373E-2</v>
      </c>
      <c r="B7" s="1">
        <v>-36.64785844391524</v>
      </c>
      <c r="D7">
        <f t="shared" si="1"/>
        <v>-12.43579598847939</v>
      </c>
      <c r="E7">
        <f t="shared" si="2"/>
        <v>154.64902186708008</v>
      </c>
      <c r="F7">
        <f t="shared" si="3"/>
        <v>455.74529102320167</v>
      </c>
    </row>
    <row r="8" spans="1:10" x14ac:dyDescent="0.35">
      <c r="A8" s="1">
        <v>0.21942350182507653</v>
      </c>
      <c r="B8" s="1">
        <v>14.598464508663746</v>
      </c>
      <c r="D8">
        <f t="shared" si="1"/>
        <v>4.5573969592245218</v>
      </c>
      <c r="E8">
        <f t="shared" si="2"/>
        <v>20.769867043948917</v>
      </c>
      <c r="F8">
        <f t="shared" si="3"/>
        <v>66.530997761131246</v>
      </c>
    </row>
    <row r="9" spans="1:10" x14ac:dyDescent="0.35">
      <c r="A9" s="1">
        <v>0.27952518545498606</v>
      </c>
      <c r="B9" s="1">
        <v>11.610349684658033</v>
      </c>
      <c r="D9">
        <f t="shared" si="1"/>
        <v>3.5774951669284811</v>
      </c>
      <c r="E9">
        <f t="shared" si="2"/>
        <v>12.79847166939664</v>
      </c>
      <c r="F9">
        <f t="shared" si="3"/>
        <v>41.535969883213724</v>
      </c>
    </row>
    <row r="10" spans="1:10" x14ac:dyDescent="0.35">
      <c r="A10" s="1">
        <v>0.32435758991050534</v>
      </c>
      <c r="B10" s="1">
        <v>10.414596992246825</v>
      </c>
      <c r="D10">
        <f t="shared" si="1"/>
        <v>3.0830171116881018</v>
      </c>
      <c r="E10">
        <f t="shared" si="2"/>
        <v>9.5049945109616463</v>
      </c>
      <c r="F10">
        <f t="shared" si="3"/>
        <v>32.108380738432402</v>
      </c>
    </row>
    <row r="11" spans="1:10" x14ac:dyDescent="0.35">
      <c r="A11" s="1">
        <v>0.32638348935870454</v>
      </c>
      <c r="B11" s="1">
        <v>10.74098349707363</v>
      </c>
      <c r="D11">
        <f t="shared" si="1"/>
        <v>3.0638804737483891</v>
      </c>
      <c r="E11">
        <f t="shared" si="2"/>
        <v>9.3873635574166538</v>
      </c>
      <c r="F11">
        <f t="shared" si="3"/>
        <v>32.909089605537581</v>
      </c>
    </row>
    <row r="12" spans="1:10" x14ac:dyDescent="0.35">
      <c r="A12" s="1">
        <v>0.32903011894086376</v>
      </c>
      <c r="B12" s="1">
        <v>9.5874677410211611</v>
      </c>
      <c r="D12">
        <f t="shared" si="1"/>
        <v>3.0392354451287451</v>
      </c>
      <c r="E12">
        <f t="shared" si="2"/>
        <v>9.2369520909269216</v>
      </c>
      <c r="F12">
        <f t="shared" si="3"/>
        <v>29.138571787539931</v>
      </c>
    </row>
    <row r="13" spans="1:10" x14ac:dyDescent="0.35">
      <c r="A13" s="1">
        <v>0.35269630794937257</v>
      </c>
      <c r="B13" s="1">
        <v>9.2546751473587889</v>
      </c>
      <c r="D13">
        <f t="shared" si="1"/>
        <v>2.8353004481791855</v>
      </c>
      <c r="E13">
        <f t="shared" si="2"/>
        <v>8.0389286314450903</v>
      </c>
      <c r="F13">
        <f t="shared" si="3"/>
        <v>26.239784593059142</v>
      </c>
    </row>
    <row r="14" spans="1:10" x14ac:dyDescent="0.35">
      <c r="A14" s="1">
        <v>0.42635173637245316</v>
      </c>
      <c r="B14" s="1">
        <v>7.6020117571713364</v>
      </c>
      <c r="D14">
        <f t="shared" si="1"/>
        <v>2.3454812416347663</v>
      </c>
      <c r="E14">
        <f t="shared" si="2"/>
        <v>5.5012822548605653</v>
      </c>
      <c r="F14">
        <f t="shared" si="3"/>
        <v>17.830375975132316</v>
      </c>
    </row>
    <row r="15" spans="1:10" x14ac:dyDescent="0.35">
      <c r="A15" s="1">
        <v>0.46003146204748191</v>
      </c>
      <c r="B15" s="1">
        <v>7.8729687822435297</v>
      </c>
      <c r="D15">
        <f t="shared" si="1"/>
        <v>2.1737643672223128</v>
      </c>
      <c r="E15">
        <f t="shared" si="2"/>
        <v>4.7252515242054223</v>
      </c>
      <c r="F15">
        <f t="shared" si="3"/>
        <v>17.113979003094631</v>
      </c>
    </row>
    <row r="16" spans="1:10" x14ac:dyDescent="0.35">
      <c r="A16" s="1">
        <v>0.47007569416018669</v>
      </c>
      <c r="B16" s="1">
        <v>6.8337097687552193</v>
      </c>
      <c r="D16">
        <f t="shared" si="1"/>
        <v>2.1273169670823955</v>
      </c>
      <c r="E16">
        <f t="shared" si="2"/>
        <v>4.5254774784366418</v>
      </c>
      <c r="F16">
        <f t="shared" si="3"/>
        <v>14.537466739189691</v>
      </c>
    </row>
    <row r="17" spans="1:6" x14ac:dyDescent="0.35">
      <c r="A17" s="1">
        <v>0.51877743013756117</v>
      </c>
      <c r="B17" s="1">
        <v>7.2390060997243255</v>
      </c>
      <c r="D17">
        <f t="shared" si="1"/>
        <v>1.9276089164766399</v>
      </c>
      <c r="E17">
        <f t="shared" si="2"/>
        <v>3.7156761348802458</v>
      </c>
      <c r="F17">
        <f t="shared" si="3"/>
        <v>13.953972704257394</v>
      </c>
    </row>
    <row r="18" spans="1:6" x14ac:dyDescent="0.35">
      <c r="A18" s="1">
        <v>0.56228481449943502</v>
      </c>
      <c r="B18" s="1">
        <v>6.1918963726836882</v>
      </c>
      <c r="D18">
        <f t="shared" si="1"/>
        <v>1.778458130494301</v>
      </c>
      <c r="E18">
        <f t="shared" si="2"/>
        <v>3.1629133219212844</v>
      </c>
      <c r="F18">
        <f t="shared" si="3"/>
        <v>11.012028447177476</v>
      </c>
    </row>
    <row r="19" spans="1:6" x14ac:dyDescent="0.35">
      <c r="A19" s="1">
        <v>0.57619496752886334</v>
      </c>
      <c r="B19" s="1">
        <v>6.5526062074367468</v>
      </c>
      <c r="D19">
        <f t="shared" si="1"/>
        <v>1.7355236618756253</v>
      </c>
      <c r="E19">
        <f t="shared" si="2"/>
        <v>3.01204238093018</v>
      </c>
      <c r="F19">
        <f t="shared" si="3"/>
        <v>11.372203119959577</v>
      </c>
    </row>
    <row r="20" spans="1:6" x14ac:dyDescent="0.35">
      <c r="A20" s="1">
        <v>0.60323253971000668</v>
      </c>
      <c r="B20" s="1">
        <v>5.9851777447382339</v>
      </c>
      <c r="D20">
        <f t="shared" si="1"/>
        <v>1.6577355069087159</v>
      </c>
      <c r="E20">
        <f t="shared" si="2"/>
        <v>2.748087010865897</v>
      </c>
      <c r="F20">
        <f t="shared" si="3"/>
        <v>9.9218416626124011</v>
      </c>
    </row>
    <row r="21" spans="1:6" x14ac:dyDescent="0.35">
      <c r="A21" s="1">
        <v>0.60844053374603391</v>
      </c>
      <c r="B21" s="1">
        <v>5.9929200564896146</v>
      </c>
      <c r="D21">
        <f t="shared" si="1"/>
        <v>1.6435459909996808</v>
      </c>
      <c r="E21">
        <f t="shared" si="2"/>
        <v>2.701243424531123</v>
      </c>
      <c r="F21">
        <f t="shared" si="3"/>
        <v>9.8496397332250858</v>
      </c>
    </row>
    <row r="22" spans="1:6" x14ac:dyDescent="0.35">
      <c r="A22" s="1">
        <v>0.69118010893726023</v>
      </c>
      <c r="B22" s="1">
        <v>4.9771527739084043</v>
      </c>
      <c r="D22">
        <f t="shared" si="1"/>
        <v>1.4468008946865858</v>
      </c>
      <c r="E22">
        <f t="shared" si="2"/>
        <v>2.0932328288659052</v>
      </c>
      <c r="F22">
        <f t="shared" si="3"/>
        <v>7.2009490862825016</v>
      </c>
    </row>
    <row r="23" spans="1:6" x14ac:dyDescent="0.35">
      <c r="A23" s="1">
        <v>0.7800366044320981</v>
      </c>
      <c r="B23" s="1">
        <v>4.9072708011856232</v>
      </c>
      <c r="D23">
        <f t="shared" si="1"/>
        <v>1.2819911197988525</v>
      </c>
      <c r="E23">
        <f t="shared" si="2"/>
        <v>1.6435012312431159</v>
      </c>
      <c r="F23">
        <f t="shared" si="3"/>
        <v>6.291077589568169</v>
      </c>
    </row>
    <row r="24" spans="1:6" x14ac:dyDescent="0.35">
      <c r="A24" s="1">
        <v>0.93959664960857481</v>
      </c>
      <c r="B24" s="1">
        <v>4.8654471082816055</v>
      </c>
      <c r="D24">
        <f t="shared" si="1"/>
        <v>1.0642864684719646</v>
      </c>
      <c r="E24">
        <f t="shared" si="2"/>
        <v>1.132705686972526</v>
      </c>
      <c r="F24">
        <f t="shared" si="3"/>
        <v>5.178229520410162</v>
      </c>
    </row>
    <row r="25" spans="1:6" x14ac:dyDescent="0.35">
      <c r="A25" s="1">
        <v>1.0323361190457945</v>
      </c>
      <c r="B25" s="1">
        <v>3.9950439839670868</v>
      </c>
      <c r="D25">
        <f t="shared" si="1"/>
        <v>0.96867675319189328</v>
      </c>
      <c r="E25">
        <f t="shared" si="2"/>
        <v>0.93833465217438816</v>
      </c>
      <c r="F25">
        <f t="shared" si="3"/>
        <v>3.8699062352480436</v>
      </c>
    </row>
    <row r="26" spans="1:6" x14ac:dyDescent="0.35">
      <c r="A26" s="1">
        <v>1.0619998571783071</v>
      </c>
      <c r="B26" s="1">
        <v>4.1165975250736917</v>
      </c>
      <c r="D26">
        <f t="shared" si="1"/>
        <v>0.94161971231988828</v>
      </c>
      <c r="E26">
        <f t="shared" si="2"/>
        <v>0.8866476826293892</v>
      </c>
      <c r="F26">
        <f t="shared" si="3"/>
        <v>3.8762693772966537</v>
      </c>
    </row>
    <row r="27" spans="1:6" x14ac:dyDescent="0.35">
      <c r="A27" s="1">
        <v>1.1065986351823085</v>
      </c>
      <c r="B27" s="1">
        <v>4.1135200986986611</v>
      </c>
      <c r="D27">
        <f t="shared" si="1"/>
        <v>0.90367001025195848</v>
      </c>
      <c r="E27">
        <f t="shared" si="2"/>
        <v>0.81661948742877477</v>
      </c>
      <c r="F27">
        <f t="shared" si="3"/>
        <v>3.7172647497626565</v>
      </c>
    </row>
    <row r="28" spans="1:6" x14ac:dyDescent="0.35">
      <c r="A28" s="1">
        <v>1.1203587215859443</v>
      </c>
      <c r="B28" s="1">
        <v>3.5651409709066448</v>
      </c>
      <c r="D28">
        <f t="shared" si="1"/>
        <v>0.89257126376847562</v>
      </c>
      <c r="E28">
        <f t="shared" si="2"/>
        <v>0.79668346090525366</v>
      </c>
      <c r="F28">
        <f t="shared" si="3"/>
        <v>3.1821423819149142</v>
      </c>
    </row>
    <row r="29" spans="1:6" x14ac:dyDescent="0.35">
      <c r="A29" s="1">
        <v>1.1585097505885642</v>
      </c>
      <c r="B29" s="1">
        <v>3.7323428638050284</v>
      </c>
      <c r="D29">
        <f t="shared" si="1"/>
        <v>0.86317788822404329</v>
      </c>
      <c r="E29">
        <f t="shared" si="2"/>
        <v>0.74507606671891902</v>
      </c>
      <c r="F29">
        <f t="shared" si="3"/>
        <v>3.2216758313073028</v>
      </c>
    </row>
    <row r="30" spans="1:6" x14ac:dyDescent="0.35">
      <c r="A30" s="1">
        <v>1.1904654153695446</v>
      </c>
      <c r="B30" s="1">
        <v>3.741327426250495</v>
      </c>
      <c r="D30">
        <f t="shared" si="1"/>
        <v>0.84000760298406463</v>
      </c>
      <c r="E30">
        <f t="shared" si="2"/>
        <v>0.70561277307103398</v>
      </c>
      <c r="F30">
        <f t="shared" si="3"/>
        <v>3.1427434833032182</v>
      </c>
    </row>
    <row r="31" spans="1:6" x14ac:dyDescent="0.35">
      <c r="A31" s="1">
        <v>1.2083779135209625</v>
      </c>
      <c r="B31" s="1">
        <v>3.4978776420666979</v>
      </c>
      <c r="D31">
        <f t="shared" si="1"/>
        <v>0.82755567510019079</v>
      </c>
      <c r="E31">
        <f t="shared" si="2"/>
        <v>0.68484839539053255</v>
      </c>
      <c r="F31">
        <f t="shared" si="3"/>
        <v>2.8946884934983697</v>
      </c>
    </row>
    <row r="32" spans="1:6" x14ac:dyDescent="0.35">
      <c r="A32" s="1">
        <v>1.2493188175212708</v>
      </c>
      <c r="B32" s="1">
        <v>2.9734508981852668</v>
      </c>
      <c r="D32">
        <f t="shared" si="1"/>
        <v>0.8004361944888212</v>
      </c>
      <c r="E32">
        <f t="shared" si="2"/>
        <v>0.64069810144774597</v>
      </c>
      <c r="F32">
        <f t="shared" si="3"/>
        <v>2.3800577214427823</v>
      </c>
    </row>
    <row r="33" spans="1:6" x14ac:dyDescent="0.35">
      <c r="A33" s="1">
        <v>1.3013083768455544</v>
      </c>
      <c r="B33" s="1">
        <v>3.468943679355081</v>
      </c>
      <c r="D33">
        <f t="shared" si="1"/>
        <v>0.76845736014091981</v>
      </c>
      <c r="E33">
        <f t="shared" si="2"/>
        <v>0.59052671435475135</v>
      </c>
      <c r="F33">
        <f t="shared" si="3"/>
        <v>2.6657353023147348</v>
      </c>
    </row>
    <row r="34" spans="1:6" x14ac:dyDescent="0.35">
      <c r="A34" s="1">
        <v>1.4614976786688203</v>
      </c>
      <c r="B34" s="1">
        <v>2.7846071085183799</v>
      </c>
      <c r="D34">
        <f t="shared" si="1"/>
        <v>0.68422961910608893</v>
      </c>
      <c r="E34">
        <f t="shared" si="2"/>
        <v>0.46817017166206354</v>
      </c>
      <c r="F34">
        <f t="shared" si="3"/>
        <v>1.9053106612216386</v>
      </c>
    </row>
    <row r="35" spans="1:6" x14ac:dyDescent="0.35">
      <c r="A35" s="1">
        <v>1.5172695990841021</v>
      </c>
      <c r="B35" s="1">
        <v>3.5124717648815653</v>
      </c>
      <c r="D35">
        <f t="shared" si="1"/>
        <v>0.6590786506258669</v>
      </c>
      <c r="E35">
        <f t="shared" si="2"/>
        <v>0.43438466771081352</v>
      </c>
      <c r="F35">
        <f t="shared" si="3"/>
        <v>2.3149951511595992</v>
      </c>
    </row>
    <row r="36" spans="1:6" x14ac:dyDescent="0.35">
      <c r="A36" s="1">
        <v>1.5187617388291983</v>
      </c>
      <c r="B36" s="1">
        <v>2.9238767967368204</v>
      </c>
      <c r="D36">
        <f t="shared" si="1"/>
        <v>0.65843112479966226</v>
      </c>
      <c r="E36">
        <f t="shared" si="2"/>
        <v>0.43353154610494843</v>
      </c>
      <c r="F36">
        <f t="shared" si="3"/>
        <v>1.9251714880510582</v>
      </c>
    </row>
    <row r="37" spans="1:6" x14ac:dyDescent="0.35">
      <c r="A37" s="1">
        <v>1.5232364527619211</v>
      </c>
      <c r="B37" s="1">
        <v>2.6887508131849622</v>
      </c>
      <c r="D37">
        <f t="shared" si="1"/>
        <v>0.65649689395681632</v>
      </c>
      <c r="E37">
        <f t="shared" si="2"/>
        <v>0.4309881717749473</v>
      </c>
      <c r="F37">
        <f t="shared" si="3"/>
        <v>1.7651565574797918</v>
      </c>
    </row>
    <row r="38" spans="1:6" x14ac:dyDescent="0.35">
      <c r="A38" s="1">
        <v>1.5249588083534036</v>
      </c>
      <c r="B38" s="1">
        <v>2.5916726801733851</v>
      </c>
      <c r="D38">
        <f t="shared" si="1"/>
        <v>0.65575541747240018</v>
      </c>
      <c r="E38">
        <f t="shared" si="2"/>
        <v>0.43001516754440183</v>
      </c>
      <c r="F38">
        <f t="shared" si="3"/>
        <v>1.6995034003389122</v>
      </c>
    </row>
    <row r="39" spans="1:6" x14ac:dyDescent="0.35">
      <c r="A39" s="1">
        <v>1.5457328042102745</v>
      </c>
      <c r="B39" s="1">
        <v>3.1414988455971748</v>
      </c>
      <c r="D39">
        <f t="shared" si="1"/>
        <v>0.6469423417010981</v>
      </c>
      <c r="E39">
        <f t="shared" si="2"/>
        <v>0.41853439348570037</v>
      </c>
      <c r="F39">
        <f t="shared" si="3"/>
        <v>2.0323686196219328</v>
      </c>
    </row>
    <row r="40" spans="1:6" x14ac:dyDescent="0.35">
      <c r="A40" s="1">
        <v>1.5844414671519189</v>
      </c>
      <c r="B40" s="1">
        <v>2.7672254417262598</v>
      </c>
      <c r="D40">
        <f t="shared" si="1"/>
        <v>0.63113723083600559</v>
      </c>
      <c r="E40">
        <f t="shared" si="2"/>
        <v>0.39833420414734139</v>
      </c>
      <c r="F40">
        <f t="shared" si="3"/>
        <v>1.746499002390054</v>
      </c>
    </row>
    <row r="41" spans="1:6" x14ac:dyDescent="0.35">
      <c r="A41" s="1">
        <v>1.5993867388388026</v>
      </c>
      <c r="B41" s="1">
        <v>3.0585696675448837</v>
      </c>
      <c r="D41">
        <f t="shared" si="1"/>
        <v>0.62523964699496426</v>
      </c>
      <c r="E41">
        <f t="shared" si="2"/>
        <v>0.39092461617438751</v>
      </c>
      <c r="F41">
        <f t="shared" si="3"/>
        <v>1.9123390192452683</v>
      </c>
    </row>
    <row r="42" spans="1:6" x14ac:dyDescent="0.35">
      <c r="A42" s="1">
        <v>1.606057882476307</v>
      </c>
      <c r="B42" s="1">
        <v>2.5474535953745363</v>
      </c>
      <c r="D42">
        <f t="shared" si="1"/>
        <v>0.62264256532158468</v>
      </c>
      <c r="E42">
        <f t="shared" si="2"/>
        <v>0.38768376415024386</v>
      </c>
      <c r="F42">
        <f t="shared" si="3"/>
        <v>1.5861530416616956</v>
      </c>
    </row>
    <row r="43" spans="1:6" x14ac:dyDescent="0.35">
      <c r="A43" s="1">
        <v>1.7469585069775349</v>
      </c>
      <c r="B43" s="1">
        <v>2.5740753846872169</v>
      </c>
      <c r="D43">
        <f t="shared" si="1"/>
        <v>0.57242344108683496</v>
      </c>
      <c r="E43">
        <f t="shared" si="2"/>
        <v>0.32766859590569319</v>
      </c>
      <c r="F43">
        <f t="shared" si="3"/>
        <v>1.473461089319575</v>
      </c>
    </row>
    <row r="44" spans="1:6" x14ac:dyDescent="0.35">
      <c r="A44" s="1">
        <v>1.7577820623628213</v>
      </c>
      <c r="B44" s="1">
        <v>3.0308073890956639</v>
      </c>
      <c r="D44">
        <f t="shared" si="1"/>
        <v>0.56889873973101868</v>
      </c>
      <c r="E44">
        <f t="shared" si="2"/>
        <v>0.3236457760675413</v>
      </c>
      <c r="F44">
        <f t="shared" si="3"/>
        <v>1.7242225040239825</v>
      </c>
    </row>
    <row r="45" spans="1:6" x14ac:dyDescent="0.35">
      <c r="A45" s="1">
        <v>1.7992260306200478</v>
      </c>
      <c r="B45" s="1">
        <v>3.3352401246833643</v>
      </c>
      <c r="D45">
        <f t="shared" si="1"/>
        <v>0.55579453775209153</v>
      </c>
      <c r="E45">
        <f t="shared" si="2"/>
        <v>0.3089075681950611</v>
      </c>
      <c r="F45">
        <f t="shared" si="3"/>
        <v>1.8537082433906187</v>
      </c>
    </row>
    <row r="46" spans="1:6" x14ac:dyDescent="0.35">
      <c r="A46" s="1">
        <v>1.8131685843982268</v>
      </c>
      <c r="B46" s="1">
        <v>1.9628040564181299</v>
      </c>
      <c r="D46">
        <f t="shared" si="1"/>
        <v>0.55152069620260402</v>
      </c>
      <c r="E46">
        <f t="shared" si="2"/>
        <v>0.30417507833980506</v>
      </c>
      <c r="F46">
        <f t="shared" si="3"/>
        <v>1.0825270597050223</v>
      </c>
    </row>
    <row r="47" spans="1:6" x14ac:dyDescent="0.35">
      <c r="A47" s="1">
        <v>1.8258458036725642</v>
      </c>
      <c r="B47" s="1">
        <v>2.3716568064328927</v>
      </c>
      <c r="D47">
        <f t="shared" si="1"/>
        <v>0.54769137568384374</v>
      </c>
      <c r="E47">
        <f t="shared" si="2"/>
        <v>0.29996584299846124</v>
      </c>
      <c r="F47">
        <f t="shared" si="3"/>
        <v>1.2989359789651824</v>
      </c>
    </row>
    <row r="48" spans="1:6" x14ac:dyDescent="0.35">
      <c r="A48" s="1">
        <v>1.8724176167452242</v>
      </c>
      <c r="B48" s="1">
        <v>2.789164450157005</v>
      </c>
      <c r="D48">
        <f t="shared" si="1"/>
        <v>0.53406889096582766</v>
      </c>
      <c r="E48">
        <f t="shared" si="2"/>
        <v>0.28522958029746909</v>
      </c>
      <c r="F48">
        <f t="shared" si="3"/>
        <v>1.4896059646166642</v>
      </c>
    </row>
    <row r="49" spans="1:6" x14ac:dyDescent="0.35">
      <c r="A49" s="1">
        <v>2.0219487775320886</v>
      </c>
      <c r="B49" s="1">
        <v>2.5458586781576344</v>
      </c>
      <c r="D49">
        <f t="shared" si="1"/>
        <v>0.49457237053282865</v>
      </c>
      <c r="E49">
        <f t="shared" si="2"/>
        <v>0.24460182969446156</v>
      </c>
      <c r="F49">
        <f t="shared" si="3"/>
        <v>1.259111361497995</v>
      </c>
    </row>
    <row r="50" spans="1:6" x14ac:dyDescent="0.35">
      <c r="A50" s="1">
        <v>2.0406405989560881</v>
      </c>
      <c r="B50" s="1">
        <v>2.7187549267219255</v>
      </c>
      <c r="D50">
        <f t="shared" si="1"/>
        <v>0.49004219582397845</v>
      </c>
      <c r="E50">
        <f t="shared" si="2"/>
        <v>0.24014135368798645</v>
      </c>
      <c r="F50">
        <f t="shared" si="3"/>
        <v>1.332304634198072</v>
      </c>
    </row>
    <row r="51" spans="1:6" x14ac:dyDescent="0.35">
      <c r="A51" s="1">
        <v>2.0529034297069302</v>
      </c>
      <c r="B51" s="1">
        <v>2.5455970994181998</v>
      </c>
      <c r="D51">
        <f t="shared" si="1"/>
        <v>0.48711497361702916</v>
      </c>
      <c r="E51">
        <f t="shared" si="2"/>
        <v>0.237280997521919</v>
      </c>
      <c r="F51">
        <f t="shared" si="3"/>
        <v>1.2399984639226824</v>
      </c>
    </row>
    <row r="52" spans="1:6" x14ac:dyDescent="0.35">
      <c r="A52" s="1">
        <v>2.1687446330033708</v>
      </c>
      <c r="B52" s="1">
        <v>2.2329025263191635</v>
      </c>
      <c r="D52">
        <f t="shared" si="1"/>
        <v>0.46109624193751064</v>
      </c>
      <c r="E52">
        <f t="shared" si="2"/>
        <v>0.21260974432889534</v>
      </c>
      <c r="F52">
        <f t="shared" si="3"/>
        <v>1.0295829634985398</v>
      </c>
    </row>
    <row r="53" spans="1:6" x14ac:dyDescent="0.35">
      <c r="A53" s="1">
        <v>2.1932941687409766</v>
      </c>
      <c r="B53" s="1">
        <v>2.6856125861985078</v>
      </c>
      <c r="D53">
        <f t="shared" si="1"/>
        <v>0.45593519294041301</v>
      </c>
      <c r="E53">
        <f t="shared" si="2"/>
        <v>0.20787690016161164</v>
      </c>
      <c r="F53">
        <f t="shared" si="3"/>
        <v>1.2244652926516184</v>
      </c>
    </row>
    <row r="54" spans="1:6" x14ac:dyDescent="0.35">
      <c r="A54" s="1">
        <v>2.398138523552916</v>
      </c>
      <c r="B54" s="1">
        <v>1.6326848593385397</v>
      </c>
      <c r="D54">
        <f t="shared" si="1"/>
        <v>0.41699009051339919</v>
      </c>
      <c r="E54">
        <f t="shared" si="2"/>
        <v>0.17388073558637285</v>
      </c>
      <c r="F54">
        <f t="shared" si="3"/>
        <v>0.68081340727543416</v>
      </c>
    </row>
    <row r="55" spans="1:6" x14ac:dyDescent="0.35">
      <c r="A55" s="1">
        <v>2.467336291068932</v>
      </c>
      <c r="B55" s="1">
        <v>2.4237925364923836</v>
      </c>
      <c r="D55">
        <f t="shared" si="1"/>
        <v>0.40529538013108329</v>
      </c>
      <c r="E55">
        <f t="shared" si="2"/>
        <v>0.16426434515559932</v>
      </c>
      <c r="F55">
        <f t="shared" si="3"/>
        <v>0.98235191743656314</v>
      </c>
    </row>
    <row r="56" spans="1:6" x14ac:dyDescent="0.35">
      <c r="A56" s="1">
        <v>2.516169335343875</v>
      </c>
      <c r="B56" s="1">
        <v>1.9911573653513557</v>
      </c>
      <c r="D56">
        <f t="shared" si="1"/>
        <v>0.39742953145215637</v>
      </c>
      <c r="E56">
        <f t="shared" si="2"/>
        <v>0.15795023247028056</v>
      </c>
      <c r="F56">
        <f t="shared" si="3"/>
        <v>0.7913447387590995</v>
      </c>
    </row>
    <row r="57" spans="1:6" x14ac:dyDescent="0.35">
      <c r="A57" s="1">
        <v>2.539678636516328</v>
      </c>
      <c r="B57" s="1">
        <v>2.5669571497706078</v>
      </c>
      <c r="D57">
        <f t="shared" si="1"/>
        <v>0.39375060514416027</v>
      </c>
      <c r="E57">
        <f t="shared" si="2"/>
        <v>0.15503953905139242</v>
      </c>
      <c r="F57">
        <f t="shared" si="3"/>
        <v>1.0107409311013058</v>
      </c>
    </row>
    <row r="58" spans="1:6" x14ac:dyDescent="0.35">
      <c r="A58" s="1">
        <v>2.542889721247775</v>
      </c>
      <c r="B58" s="1">
        <v>2.2182256529298696</v>
      </c>
      <c r="D58">
        <f t="shared" si="1"/>
        <v>0.39325338871137056</v>
      </c>
      <c r="E58">
        <f t="shared" si="2"/>
        <v>0.15464822773297632</v>
      </c>
      <c r="F58">
        <f t="shared" si="3"/>
        <v>0.87232475494116379</v>
      </c>
    </row>
    <row r="59" spans="1:6" x14ac:dyDescent="0.35">
      <c r="A59" s="1">
        <v>2.6137672117911279</v>
      </c>
      <c r="B59" s="1">
        <v>2.3840219250694767</v>
      </c>
      <c r="D59">
        <f t="shared" si="1"/>
        <v>0.38258954182638677</v>
      </c>
      <c r="E59">
        <f t="shared" si="2"/>
        <v>0.14637475751492454</v>
      </c>
      <c r="F59">
        <f t="shared" si="3"/>
        <v>0.9121018560163916</v>
      </c>
    </row>
    <row r="60" spans="1:6" x14ac:dyDescent="0.35">
      <c r="A60" s="1">
        <v>2.7320163023105124</v>
      </c>
      <c r="B60" s="1">
        <v>2.5976264069826183</v>
      </c>
      <c r="D60">
        <f t="shared" si="1"/>
        <v>0.36603002667088153</v>
      </c>
      <c r="E60">
        <f t="shared" si="2"/>
        <v>0.13397798042468623</v>
      </c>
      <c r="F60">
        <f t="shared" si="3"/>
        <v>0.95080926302883395</v>
      </c>
    </row>
    <row r="61" spans="1:6" x14ac:dyDescent="0.35">
      <c r="A61" s="1">
        <v>2.8395560927165207</v>
      </c>
      <c r="B61" s="1">
        <v>2.2498571914227448</v>
      </c>
      <c r="D61">
        <f t="shared" si="1"/>
        <v>0.35216772176644312</v>
      </c>
      <c r="E61">
        <f t="shared" si="2"/>
        <v>0.12402210425416689</v>
      </c>
      <c r="F61">
        <f t="shared" si="3"/>
        <v>0.7923270814031963</v>
      </c>
    </row>
    <row r="62" spans="1:6" x14ac:dyDescent="0.35">
      <c r="A62" s="1">
        <v>2.8443479929264868</v>
      </c>
      <c r="B62" s="1">
        <v>1.8909385025804983</v>
      </c>
      <c r="D62">
        <f t="shared" si="1"/>
        <v>0.35157442144451606</v>
      </c>
      <c r="E62">
        <f t="shared" si="2"/>
        <v>0.1236045738140462</v>
      </c>
      <c r="F62">
        <f t="shared" si="3"/>
        <v>0.6648056100318982</v>
      </c>
    </row>
    <row r="63" spans="1:6" x14ac:dyDescent="0.35">
      <c r="A63" s="1">
        <v>2.9413012650038581</v>
      </c>
      <c r="B63" s="1">
        <v>2.5044345463256232</v>
      </c>
      <c r="D63">
        <f t="shared" si="1"/>
        <v>0.3399855743776346</v>
      </c>
      <c r="E63">
        <f t="shared" si="2"/>
        <v>0.11559019078489011</v>
      </c>
      <c r="F63">
        <f t="shared" si="3"/>
        <v>0.85147161772370783</v>
      </c>
    </row>
    <row r="64" spans="1:6" x14ac:dyDescent="0.35">
      <c r="A64" s="1">
        <v>2.9850627394480398</v>
      </c>
      <c r="B64" s="1">
        <v>2.1522241369619284</v>
      </c>
      <c r="D64">
        <f t="shared" si="1"/>
        <v>0.33500133407075638</v>
      </c>
      <c r="E64">
        <f t="shared" si="2"/>
        <v>0.11222589382918652</v>
      </c>
      <c r="F64">
        <f t="shared" si="3"/>
        <v>0.72099795710152836</v>
      </c>
    </row>
    <row r="65" spans="1:6" x14ac:dyDescent="0.35">
      <c r="A65" s="1">
        <v>3.0082821391843027</v>
      </c>
      <c r="B65" s="1">
        <v>1.5415777637255146</v>
      </c>
      <c r="D65">
        <f t="shared" si="1"/>
        <v>0.33241562916407519</v>
      </c>
      <c r="E65">
        <f t="shared" si="2"/>
        <v>0.11050015051254795</v>
      </c>
      <c r="F65">
        <f t="shared" si="3"/>
        <v>0.51244454223416502</v>
      </c>
    </row>
    <row r="66" spans="1:6" x14ac:dyDescent="0.35">
      <c r="A66" s="1">
        <v>3.0511295714532025</v>
      </c>
      <c r="B66" s="1">
        <v>1.9770801309233885</v>
      </c>
      <c r="D66">
        <f t="shared" si="1"/>
        <v>0.32774747075841704</v>
      </c>
      <c r="E66">
        <f t="shared" si="2"/>
        <v>0.10741840458853943</v>
      </c>
      <c r="F66">
        <f t="shared" si="3"/>
        <v>0.64798301239686062</v>
      </c>
    </row>
    <row r="67" spans="1:6" x14ac:dyDescent="0.35">
      <c r="A67" s="1">
        <v>3.0732337033114163</v>
      </c>
      <c r="B67" s="1">
        <v>2.2507473789281156</v>
      </c>
      <c r="D67">
        <f t="shared" ref="D67:D76" si="4">1/A67</f>
        <v>0.32539015790517256</v>
      </c>
      <c r="E67">
        <f t="shared" ref="E67:E76" si="5">D67*D67</f>
        <v>0.10587875486155314</v>
      </c>
      <c r="F67">
        <f t="shared" ref="F67:F76" si="6">B67/A67</f>
        <v>0.7323710450340728</v>
      </c>
    </row>
    <row r="68" spans="1:6" x14ac:dyDescent="0.35">
      <c r="A68" s="1">
        <v>3.1021658666431904</v>
      </c>
      <c r="B68" s="1">
        <v>1.5610282806269744</v>
      </c>
      <c r="D68">
        <f t="shared" si="4"/>
        <v>0.32235542617264556</v>
      </c>
      <c r="E68">
        <f t="shared" si="5"/>
        <v>0.10391302078294795</v>
      </c>
      <c r="F68">
        <f t="shared" si="6"/>
        <v>0.50320593666906044</v>
      </c>
    </row>
    <row r="69" spans="1:6" x14ac:dyDescent="0.35">
      <c r="A69" s="1">
        <v>3.2104628113884246</v>
      </c>
      <c r="B69" s="1">
        <v>1.8094358029897586</v>
      </c>
      <c r="D69">
        <f t="shared" si="4"/>
        <v>0.31148157096002349</v>
      </c>
      <c r="E69">
        <f t="shared" si="5"/>
        <v>9.7020769047724151E-2</v>
      </c>
      <c r="F69">
        <f t="shared" si="6"/>
        <v>0.5636059064665615</v>
      </c>
    </row>
    <row r="70" spans="1:6" x14ac:dyDescent="0.35">
      <c r="A70" s="1">
        <v>3.2115610262408154</v>
      </c>
      <c r="B70" s="1">
        <v>2.5971468108299631</v>
      </c>
      <c r="D70">
        <f t="shared" si="4"/>
        <v>0.3113750577458328</v>
      </c>
      <c r="E70">
        <f t="shared" si="5"/>
        <v>9.6954426586220707E-2</v>
      </c>
      <c r="F70">
        <f t="shared" si="6"/>
        <v>0.80868673819658532</v>
      </c>
    </row>
    <row r="71" spans="1:6" x14ac:dyDescent="0.35">
      <c r="A71" s="1">
        <v>3.35261001206527</v>
      </c>
      <c r="B71" s="1">
        <v>1.8255138818324936</v>
      </c>
      <c r="D71">
        <f t="shared" si="4"/>
        <v>0.29827507416646454</v>
      </c>
      <c r="E71">
        <f t="shared" si="5"/>
        <v>8.8968019869009915E-2</v>
      </c>
      <c r="F71">
        <f t="shared" si="6"/>
        <v>0.54450528849549762</v>
      </c>
    </row>
    <row r="72" spans="1:6" x14ac:dyDescent="0.35">
      <c r="A72" s="1">
        <v>3.4356275515747257</v>
      </c>
      <c r="B72" s="1">
        <v>2.2257926398215488</v>
      </c>
      <c r="D72">
        <f t="shared" si="4"/>
        <v>0.29106763902322541</v>
      </c>
      <c r="E72">
        <f t="shared" si="5"/>
        <v>8.4720370486554647E-2</v>
      </c>
      <c r="F72">
        <f t="shared" si="6"/>
        <v>0.64785620862813054</v>
      </c>
    </row>
    <row r="73" spans="1:6" x14ac:dyDescent="0.35">
      <c r="A73" s="1">
        <v>3.7768927010474727</v>
      </c>
      <c r="B73" s="1">
        <v>1.6055035543724139</v>
      </c>
      <c r="D73">
        <f t="shared" si="4"/>
        <v>0.26476791350801754</v>
      </c>
      <c r="E73">
        <f t="shared" si="5"/>
        <v>7.0102048023389055E-2</v>
      </c>
      <c r="F73">
        <f t="shared" si="6"/>
        <v>0.42508582622089003</v>
      </c>
    </row>
    <row r="74" spans="1:6" x14ac:dyDescent="0.35">
      <c r="A74" s="1">
        <v>3.7838162294647191</v>
      </c>
      <c r="B74" s="1">
        <v>2.1991755150640184</v>
      </c>
      <c r="D74">
        <f t="shared" si="4"/>
        <v>0.26428344807365706</v>
      </c>
      <c r="E74">
        <f t="shared" si="5"/>
        <v>6.984574092570138E-2</v>
      </c>
      <c r="F74">
        <f t="shared" si="6"/>
        <v>0.58120568804027961</v>
      </c>
    </row>
    <row r="75" spans="1:6" x14ac:dyDescent="0.35">
      <c r="A75" s="1">
        <v>3.9643327378726099</v>
      </c>
      <c r="B75" s="1">
        <v>1.302382871997251</v>
      </c>
      <c r="D75">
        <f t="shared" si="4"/>
        <v>0.25224926012053989</v>
      </c>
      <c r="E75">
        <f t="shared" si="5"/>
        <v>6.3629689231359796E-2</v>
      </c>
      <c r="F75">
        <f t="shared" si="6"/>
        <v>0.32852511585497035</v>
      </c>
    </row>
    <row r="76" spans="1:6" x14ac:dyDescent="0.35">
      <c r="A76" s="1">
        <v>4.8729247661540285</v>
      </c>
      <c r="B76" s="1">
        <v>1.7383316129581219</v>
      </c>
      <c r="D76">
        <f t="shared" si="4"/>
        <v>0.20521556313483846</v>
      </c>
      <c r="E76">
        <f t="shared" si="5"/>
        <v>4.2113427352748874E-2</v>
      </c>
      <c r="F76">
        <f t="shared" si="6"/>
        <v>0.35673270086829306</v>
      </c>
    </row>
  </sheetData>
  <sortState xmlns:xlrd2="http://schemas.microsoft.com/office/spreadsheetml/2017/richdata2" ref="A2:B76">
    <sortCondition ref="A1:A76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9D10-F0A7-4682-89F8-1CF2F5E19CF5}">
  <dimension ref="A1:X76"/>
  <sheetViews>
    <sheetView zoomScale="81" workbookViewId="0">
      <selection activeCell="L8" sqref="L8"/>
    </sheetView>
  </sheetViews>
  <sheetFormatPr defaultRowHeight="14.5" x14ac:dyDescent="0.35"/>
  <cols>
    <col min="1" max="1" width="8.81640625" customWidth="1"/>
    <col min="9" max="9" width="18.54296875" bestFit="1" customWidth="1"/>
    <col min="11" max="11" width="11.08984375" bestFit="1" customWidth="1"/>
    <col min="23" max="23" width="12.453125" bestFit="1" customWidth="1"/>
    <col min="24" max="24" width="11.81640625" bestFit="1" customWidth="1"/>
  </cols>
  <sheetData>
    <row r="1" spans="1:24" x14ac:dyDescent="0.35">
      <c r="A1" s="9" t="s">
        <v>72</v>
      </c>
      <c r="B1" s="9" t="s">
        <v>73</v>
      </c>
      <c r="C1" s="9" t="s">
        <v>112</v>
      </c>
      <c r="D1" s="24" t="s">
        <v>121</v>
      </c>
      <c r="E1" s="24"/>
      <c r="G1" s="9" t="s">
        <v>113</v>
      </c>
      <c r="I1" s="9" t="s">
        <v>114</v>
      </c>
      <c r="J1">
        <f>SUMXMY2(G2:G76,B2:B76)</f>
        <v>141.50742439842028</v>
      </c>
      <c r="P1" s="9" t="s">
        <v>72</v>
      </c>
      <c r="Q1" s="9" t="s">
        <v>73</v>
      </c>
      <c r="R1" s="9" t="s">
        <v>128</v>
      </c>
      <c r="S1" s="9"/>
      <c r="T1" s="9" t="s">
        <v>118</v>
      </c>
      <c r="U1" s="9" t="s">
        <v>119</v>
      </c>
      <c r="V1" s="9" t="s">
        <v>120</v>
      </c>
      <c r="W1" s="9" t="s">
        <v>122</v>
      </c>
      <c r="X1" s="9" t="s">
        <v>123</v>
      </c>
    </row>
    <row r="2" spans="1:24" x14ac:dyDescent="0.35">
      <c r="A2" s="1">
        <v>1.0619998571783071</v>
      </c>
      <c r="B2" s="1">
        <v>-3.2117798203471466</v>
      </c>
      <c r="C2" s="25">
        <f>AVERAGE($A$2:$A$76)</f>
        <v>1.6090523710445268</v>
      </c>
      <c r="D2" s="9" t="s">
        <v>69</v>
      </c>
      <c r="E2">
        <v>0.14467877417149771</v>
      </c>
      <c r="G2">
        <f>$E$3+$E$2*A2</f>
        <v>-3.1049601884766878</v>
      </c>
      <c r="P2">
        <v>-1</v>
      </c>
      <c r="Q2">
        <v>-4.4829999999999997</v>
      </c>
      <c r="R2">
        <f>AVERAGE($Q$2:$Q$6)</f>
        <v>-3.2765999999999997</v>
      </c>
      <c r="T2">
        <v>-1</v>
      </c>
      <c r="U2">
        <f>AVERAGE(Q2:Q6)</f>
        <v>-3.2765999999999997</v>
      </c>
      <c r="V2">
        <f>$E$3+$E$2*T2</f>
        <v>-3.4032878001550486</v>
      </c>
      <c r="W2">
        <f>U2-V2</f>
        <v>0.12668780015504888</v>
      </c>
      <c r="X2">
        <f>W2*W2</f>
        <v>1.6049798708125604E-2</v>
      </c>
    </row>
    <row r="3" spans="1:24" x14ac:dyDescent="0.35">
      <c r="A3" s="1">
        <v>1.3013083768455544</v>
      </c>
      <c r="B3" s="1">
        <v>-1.6623231507110177</v>
      </c>
      <c r="C3" s="25">
        <f t="shared" ref="C3:C66" si="0">AVERAGE($A$2:$A$76)</f>
        <v>1.6090523710445268</v>
      </c>
      <c r="D3" s="9" t="s">
        <v>70</v>
      </c>
      <c r="E3">
        <v>-3.2586090259835507</v>
      </c>
      <c r="G3">
        <f t="shared" ref="G3:G66" si="1">$E$3+$E$2*A3</f>
        <v>-3.0703373252024346</v>
      </c>
      <c r="I3" s="9" t="s">
        <v>115</v>
      </c>
      <c r="J3">
        <f>J1/73</f>
        <v>1.9384578684715108</v>
      </c>
      <c r="P3">
        <v>-1</v>
      </c>
      <c r="Q3">
        <v>-3.6150000000000002</v>
      </c>
      <c r="R3">
        <f t="shared" ref="R3:R6" si="2">AVERAGE($Q$2:$Q$6)</f>
        <v>-3.2765999999999997</v>
      </c>
      <c r="T3">
        <v>0.5</v>
      </c>
      <c r="U3">
        <f>AVERAGE(Q7:Q11)</f>
        <v>-3.6268000000000002</v>
      </c>
      <c r="V3">
        <f t="shared" ref="V3:V5" si="3">$E$3+$E$2*T3</f>
        <v>-3.186269638897802</v>
      </c>
      <c r="W3">
        <f t="shared" ref="W3:W6" si="4">U3-V3</f>
        <v>-0.44053036110219823</v>
      </c>
      <c r="X3">
        <f t="shared" ref="X3:X6" si="5">W3*W3</f>
        <v>0.19406699905283317</v>
      </c>
    </row>
    <row r="4" spans="1:24" x14ac:dyDescent="0.35">
      <c r="A4" s="1">
        <v>0.60844053374603391</v>
      </c>
      <c r="B4" s="1">
        <v>-4.6686965409462573</v>
      </c>
      <c r="C4" s="25">
        <f t="shared" si="0"/>
        <v>1.6090523710445268</v>
      </c>
      <c r="G4">
        <f t="shared" si="1"/>
        <v>-3.1705805954049229</v>
      </c>
      <c r="P4">
        <v>-1</v>
      </c>
      <c r="Q4">
        <v>-0.28499999999999998</v>
      </c>
      <c r="R4">
        <f t="shared" si="2"/>
        <v>-3.2765999999999997</v>
      </c>
      <c r="T4">
        <v>1</v>
      </c>
      <c r="U4">
        <f>AVERAGE(Q12:Q16)</f>
        <v>-2.7410000000000001</v>
      </c>
      <c r="V4">
        <f t="shared" si="3"/>
        <v>-3.1139302518120529</v>
      </c>
      <c r="W4">
        <f t="shared" si="4"/>
        <v>0.37293025181205275</v>
      </c>
      <c r="X4">
        <f t="shared" si="5"/>
        <v>0.13907697271660108</v>
      </c>
    </row>
    <row r="5" spans="1:24" x14ac:dyDescent="0.35">
      <c r="A5" s="1">
        <v>2.9850627394480398</v>
      </c>
      <c r="B5" s="1">
        <v>-2.4308518580510281</v>
      </c>
      <c r="C5" s="25">
        <f t="shared" si="0"/>
        <v>1.6090523710445268</v>
      </c>
      <c r="G5">
        <f t="shared" si="1"/>
        <v>-2.8267338080151956</v>
      </c>
      <c r="I5" s="9" t="s">
        <v>116</v>
      </c>
      <c r="J5">
        <f>SUMXMY2(C2:C76,A2:A76)</f>
        <v>119.26172318370118</v>
      </c>
      <c r="P5">
        <v>-1</v>
      </c>
      <c r="Q5">
        <v>-2.802</v>
      </c>
      <c r="R5">
        <f t="shared" si="2"/>
        <v>-3.2765999999999997</v>
      </c>
      <c r="T5">
        <v>2</v>
      </c>
      <c r="U5">
        <f>AVERAGE(Q17:Q21)</f>
        <v>-2.5573999999999999</v>
      </c>
      <c r="V5">
        <f t="shared" si="3"/>
        <v>-2.9692514776405554</v>
      </c>
      <c r="W5">
        <f t="shared" si="4"/>
        <v>0.41185147764055552</v>
      </c>
      <c r="X5">
        <f t="shared" si="5"/>
        <v>0.169621639634709</v>
      </c>
    </row>
    <row r="6" spans="1:24" x14ac:dyDescent="0.35">
      <c r="A6" s="1">
        <v>0.32638348935870454</v>
      </c>
      <c r="B6" s="1">
        <v>-1.0081452122249175</v>
      </c>
      <c r="C6" s="25">
        <f t="shared" si="0"/>
        <v>1.6090523710445268</v>
      </c>
      <c r="G6">
        <f t="shared" si="1"/>
        <v>-3.2113882628333172</v>
      </c>
      <c r="P6">
        <v>-1</v>
      </c>
      <c r="Q6">
        <v>-5.1980000000000004</v>
      </c>
      <c r="R6">
        <f t="shared" si="2"/>
        <v>-3.2765999999999997</v>
      </c>
      <c r="T6">
        <v>3</v>
      </c>
      <c r="U6">
        <f>AVERAGE(Q22:Q26)</f>
        <v>-2.7788000000000004</v>
      </c>
      <c r="V6">
        <f>$E$3+$E$2*T6</f>
        <v>-2.8245727034690575</v>
      </c>
      <c r="W6">
        <f t="shared" si="4"/>
        <v>4.5772703469057152E-2</v>
      </c>
      <c r="X6">
        <f t="shared" si="5"/>
        <v>2.0951403828662367E-3</v>
      </c>
    </row>
    <row r="7" spans="1:24" x14ac:dyDescent="0.35">
      <c r="A7" s="1">
        <v>2.467336291068932</v>
      </c>
      <c r="B7" s="1">
        <v>-2.8206243390086456</v>
      </c>
      <c r="C7" s="25">
        <f t="shared" si="0"/>
        <v>1.6090523710445268</v>
      </c>
      <c r="G7">
        <f t="shared" si="1"/>
        <v>-2.9016378359228479</v>
      </c>
      <c r="I7" s="9" t="s">
        <v>18</v>
      </c>
      <c r="J7">
        <f>J5*E2*E2/J3</f>
        <v>1.2878175958277178</v>
      </c>
      <c r="P7">
        <v>0.5</v>
      </c>
      <c r="Q7">
        <v>-4.3159999999999998</v>
      </c>
      <c r="R7">
        <f>AVERAGE($Q$7:$Q$11)</f>
        <v>-3.6268000000000002</v>
      </c>
    </row>
    <row r="8" spans="1:24" x14ac:dyDescent="0.35">
      <c r="A8" s="1">
        <v>-0.21862097886332776</v>
      </c>
      <c r="B8" s="1">
        <v>-3.5047934337198967</v>
      </c>
      <c r="C8" s="25">
        <f t="shared" si="0"/>
        <v>1.6090523710445268</v>
      </c>
      <c r="G8">
        <f t="shared" si="1"/>
        <v>-3.2902388412136698</v>
      </c>
      <c r="I8" s="9" t="s">
        <v>5</v>
      </c>
      <c r="J8">
        <f>_xlfn.F.INV.RT(0.05,1,73)</f>
        <v>3.9720375438052256</v>
      </c>
      <c r="K8" s="24" t="s">
        <v>117</v>
      </c>
      <c r="P8">
        <v>0.5</v>
      </c>
      <c r="Q8">
        <v>-2.0169999999999999</v>
      </c>
      <c r="R8">
        <f t="shared" ref="R8:R11" si="6">AVERAGE($Q$7:$Q$11)</f>
        <v>-3.6268000000000002</v>
      </c>
    </row>
    <row r="9" spans="1:24" x14ac:dyDescent="0.35">
      <c r="A9" s="1">
        <v>2.8395560927165207</v>
      </c>
      <c r="B9" s="1">
        <v>-4.3261012554721674</v>
      </c>
      <c r="C9" s="25">
        <f t="shared" si="0"/>
        <v>1.6090523710445268</v>
      </c>
      <c r="G9">
        <f t="shared" si="1"/>
        <v>-2.8477855312981166</v>
      </c>
      <c r="P9">
        <v>0.5</v>
      </c>
      <c r="Q9">
        <v>-5.5979999999999999</v>
      </c>
      <c r="R9">
        <f t="shared" si="6"/>
        <v>-3.6268000000000002</v>
      </c>
    </row>
    <row r="10" spans="1:24" x14ac:dyDescent="0.35">
      <c r="A10" s="1">
        <v>1.7992260306200478</v>
      </c>
      <c r="B10" s="1">
        <v>-1.2554618327412754</v>
      </c>
      <c r="C10" s="25">
        <f t="shared" si="0"/>
        <v>1.6090523710445268</v>
      </c>
      <c r="G10">
        <f t="shared" si="1"/>
        <v>-2.9982992094159924</v>
      </c>
      <c r="P10">
        <v>0.5</v>
      </c>
      <c r="Q10">
        <v>-2.1949999999999998</v>
      </c>
      <c r="R10">
        <f t="shared" si="6"/>
        <v>-3.6268000000000002</v>
      </c>
      <c r="U10" s="9" t="s">
        <v>124</v>
      </c>
      <c r="V10">
        <v>25</v>
      </c>
    </row>
    <row r="11" spans="1:24" x14ac:dyDescent="0.35">
      <c r="A11" s="1">
        <v>0.27952518545498606</v>
      </c>
      <c r="B11" s="1">
        <v>-1.2789438490726752</v>
      </c>
      <c r="C11" s="25">
        <f t="shared" si="0"/>
        <v>1.6090523710445268</v>
      </c>
      <c r="G11">
        <f t="shared" si="1"/>
        <v>-3.2181676648018627</v>
      </c>
      <c r="P11">
        <v>0.5</v>
      </c>
      <c r="Q11">
        <v>-4.008</v>
      </c>
      <c r="R11">
        <f t="shared" si="6"/>
        <v>-3.6268000000000002</v>
      </c>
      <c r="U11" s="9" t="s">
        <v>125</v>
      </c>
      <c r="V11">
        <v>5</v>
      </c>
    </row>
    <row r="12" spans="1:24" x14ac:dyDescent="0.35">
      <c r="A12" s="1">
        <v>2.8443479929264868</v>
      </c>
      <c r="B12" s="1">
        <v>-2.418502056869329</v>
      </c>
      <c r="C12" s="25">
        <f t="shared" si="0"/>
        <v>1.6090523710445268</v>
      </c>
      <c r="G12">
        <f t="shared" si="1"/>
        <v>-2.8470922450497866</v>
      </c>
      <c r="P12">
        <v>1</v>
      </c>
      <c r="Q12">
        <v>-1.022</v>
      </c>
      <c r="R12">
        <f>AVERAGE($Q$12:$Q$16)</f>
        <v>-2.7410000000000001</v>
      </c>
      <c r="U12" s="9" t="s">
        <v>126</v>
      </c>
      <c r="V12">
        <f>5*SUMXMY2(V2:V6,U2:U6)</f>
        <v>2.6045527524756755</v>
      </c>
    </row>
    <row r="13" spans="1:24" x14ac:dyDescent="0.35">
      <c r="A13" s="1">
        <v>0.32903011894086376</v>
      </c>
      <c r="B13" s="1">
        <v>-2.4647430412442191</v>
      </c>
      <c r="C13" s="25">
        <f t="shared" si="0"/>
        <v>1.6090523710445268</v>
      </c>
      <c r="G13">
        <f t="shared" si="1"/>
        <v>-3.2110053517096846</v>
      </c>
      <c r="P13">
        <v>1</v>
      </c>
      <c r="Q13">
        <v>-1.381</v>
      </c>
      <c r="R13">
        <f t="shared" ref="R13:R16" si="7">AVERAGE($Q$12:$Q$16)</f>
        <v>-2.7410000000000001</v>
      </c>
      <c r="U13" s="9" t="s">
        <v>127</v>
      </c>
      <c r="V13">
        <f>SUMXMY2(Q2:Q26,R2:R26)</f>
        <v>48.070072000000003</v>
      </c>
    </row>
    <row r="14" spans="1:24" x14ac:dyDescent="0.35">
      <c r="A14" s="1">
        <v>2.398138523552916</v>
      </c>
      <c r="B14" s="1">
        <v>-3.5213382792135235</v>
      </c>
      <c r="C14" s="25">
        <f t="shared" si="0"/>
        <v>1.6090523710445268</v>
      </c>
      <c r="G14">
        <f t="shared" si="1"/>
        <v>-2.9116492841024693</v>
      </c>
      <c r="P14">
        <v>1</v>
      </c>
      <c r="Q14">
        <v>-3.6960000000000002</v>
      </c>
      <c r="R14">
        <f t="shared" si="7"/>
        <v>-2.7410000000000001</v>
      </c>
    </row>
    <row r="15" spans="1:24" x14ac:dyDescent="0.35">
      <c r="A15" s="1">
        <v>1.1065986351823085</v>
      </c>
      <c r="B15" s="1">
        <v>-2.2688140082464088</v>
      </c>
      <c r="C15" s="25">
        <f t="shared" si="0"/>
        <v>1.6090523710445268</v>
      </c>
      <c r="G15">
        <f t="shared" si="1"/>
        <v>-3.0985076919455219</v>
      </c>
      <c r="P15">
        <v>1</v>
      </c>
      <c r="Q15">
        <v>-4.125</v>
      </c>
      <c r="R15">
        <f t="shared" si="7"/>
        <v>-2.7410000000000001</v>
      </c>
      <c r="U15" s="9" t="s">
        <v>18</v>
      </c>
      <c r="V15">
        <f>(V12*(V10-V11))/((V11-2)*V13)</f>
        <v>0.36121612250766971</v>
      </c>
    </row>
    <row r="16" spans="1:24" x14ac:dyDescent="0.35">
      <c r="A16" s="1">
        <v>0.60323253971000668</v>
      </c>
      <c r="B16" s="1">
        <v>-5.9844431992387399</v>
      </c>
      <c r="C16" s="25">
        <f t="shared" si="0"/>
        <v>1.6090523710445268</v>
      </c>
      <c r="G16">
        <f t="shared" si="1"/>
        <v>-3.1713340815979478</v>
      </c>
      <c r="P16">
        <v>1</v>
      </c>
      <c r="Q16">
        <v>-3.4809999999999999</v>
      </c>
      <c r="R16">
        <f t="shared" si="7"/>
        <v>-2.7410000000000001</v>
      </c>
      <c r="U16" s="9" t="s">
        <v>5</v>
      </c>
      <c r="V16">
        <f>_xlfn.F.INV.RT(0.05,V11-2,V10-V11)</f>
        <v>3.0983912121407795</v>
      </c>
      <c r="W16" s="24" t="s">
        <v>129</v>
      </c>
    </row>
    <row r="17" spans="1:18" x14ac:dyDescent="0.35">
      <c r="A17" s="1">
        <v>-1.2148143999511376</v>
      </c>
      <c r="B17" s="1">
        <v>-4.2099599189241417</v>
      </c>
      <c r="C17" s="25">
        <f t="shared" si="0"/>
        <v>1.6090523710445268</v>
      </c>
      <c r="G17">
        <f t="shared" si="1"/>
        <v>-3.4343668842143646</v>
      </c>
      <c r="P17">
        <v>2</v>
      </c>
      <c r="Q17">
        <v>-2.4689999999999999</v>
      </c>
      <c r="R17">
        <f>AVERAGE($Q$17:$Q$21)</f>
        <v>-2.5573999999999999</v>
      </c>
    </row>
    <row r="18" spans="1:18" x14ac:dyDescent="0.35">
      <c r="A18" s="1">
        <v>3.0732337033114163</v>
      </c>
      <c r="B18" s="1">
        <v>-4.1030613222828833</v>
      </c>
      <c r="C18" s="25">
        <f t="shared" si="0"/>
        <v>1.6090523710445268</v>
      </c>
      <c r="G18">
        <f t="shared" si="1"/>
        <v>-2.8139773410459226</v>
      </c>
      <c r="P18">
        <v>2</v>
      </c>
      <c r="Q18">
        <v>-3.657</v>
      </c>
      <c r="R18">
        <f t="shared" ref="R18:R21" si="8">AVERAGE($Q$17:$Q$21)</f>
        <v>-2.5573999999999999</v>
      </c>
    </row>
    <row r="19" spans="1:18" x14ac:dyDescent="0.35">
      <c r="A19" s="1">
        <v>2.516169335343875</v>
      </c>
      <c r="B19" s="1">
        <v>-3.2934928033937467</v>
      </c>
      <c r="C19" s="25">
        <f t="shared" si="0"/>
        <v>1.6090523710445268</v>
      </c>
      <c r="G19">
        <f t="shared" si="1"/>
        <v>-2.8945727309380866</v>
      </c>
      <c r="P19">
        <v>2</v>
      </c>
      <c r="Q19">
        <v>-3.0609999999999999</v>
      </c>
      <c r="R19">
        <f t="shared" si="8"/>
        <v>-2.5573999999999999</v>
      </c>
    </row>
    <row r="20" spans="1:18" x14ac:dyDescent="0.35">
      <c r="A20" s="1">
        <v>1.7469585069775349</v>
      </c>
      <c r="B20" s="1">
        <v>-2.6533256307884585</v>
      </c>
      <c r="C20" s="25">
        <f t="shared" si="0"/>
        <v>1.6090523710445268</v>
      </c>
      <c r="G20">
        <f t="shared" si="1"/>
        <v>-3.0058612106655711</v>
      </c>
      <c r="P20">
        <v>2</v>
      </c>
      <c r="Q20">
        <v>-1.847</v>
      </c>
      <c r="R20">
        <f t="shared" si="8"/>
        <v>-2.5573999999999999</v>
      </c>
    </row>
    <row r="21" spans="1:18" x14ac:dyDescent="0.35">
      <c r="A21" s="1">
        <v>1.1585097505885642</v>
      </c>
      <c r="B21" s="1">
        <v>-1.5490194376325235</v>
      </c>
      <c r="C21" s="25">
        <f t="shared" si="0"/>
        <v>1.6090523710445268</v>
      </c>
      <c r="G21">
        <f t="shared" si="1"/>
        <v>-3.0909972554026699</v>
      </c>
      <c r="P21">
        <v>2</v>
      </c>
      <c r="Q21">
        <v>-1.7529999999999999</v>
      </c>
      <c r="R21">
        <f t="shared" si="8"/>
        <v>-2.5573999999999999</v>
      </c>
    </row>
    <row r="22" spans="1:18" x14ac:dyDescent="0.35">
      <c r="A22" s="1">
        <v>-0.70848278331686743</v>
      </c>
      <c r="B22" s="1">
        <v>-3.2753859007498249</v>
      </c>
      <c r="C22" s="25">
        <f t="shared" si="0"/>
        <v>1.6090523710445268</v>
      </c>
      <c r="G22">
        <f t="shared" si="1"/>
        <v>-3.3611114465954461</v>
      </c>
      <c r="P22">
        <v>3</v>
      </c>
      <c r="Q22">
        <v>-5.7060000000000004</v>
      </c>
      <c r="R22">
        <f>AVERAGE($Q$22:$Q$26)</f>
        <v>-2.7788000000000004</v>
      </c>
    </row>
    <row r="23" spans="1:18" x14ac:dyDescent="0.35">
      <c r="A23" s="1">
        <v>2.9413012650038581</v>
      </c>
      <c r="B23" s="1">
        <v>-3.0416008560932823</v>
      </c>
      <c r="C23" s="25">
        <f t="shared" si="0"/>
        <v>1.6090523710445268</v>
      </c>
      <c r="G23">
        <f t="shared" si="1"/>
        <v>-2.8330651644937168</v>
      </c>
      <c r="P23">
        <v>3</v>
      </c>
      <c r="Q23">
        <v>-0.77900000000000003</v>
      </c>
      <c r="R23">
        <f t="shared" ref="R23:R26" si="9">AVERAGE($Q$22:$Q$26)</f>
        <v>-2.7788000000000004</v>
      </c>
    </row>
    <row r="24" spans="1:18" x14ac:dyDescent="0.35">
      <c r="A24" s="1">
        <v>3.0082821391843027</v>
      </c>
      <c r="B24" s="1">
        <v>-1.331941242213361</v>
      </c>
      <c r="C24" s="25">
        <f t="shared" si="0"/>
        <v>1.6090523710445268</v>
      </c>
      <c r="G24">
        <f t="shared" si="1"/>
        <v>-2.8233744537243548</v>
      </c>
      <c r="P24">
        <v>3</v>
      </c>
      <c r="Q24">
        <v>-3.2120000000000002</v>
      </c>
      <c r="R24">
        <f t="shared" si="9"/>
        <v>-2.7788000000000004</v>
      </c>
    </row>
    <row r="25" spans="1:18" x14ac:dyDescent="0.35">
      <c r="A25" s="1">
        <v>3.1021658666431904</v>
      </c>
      <c r="B25" s="1">
        <v>-3.9496045549894916</v>
      </c>
      <c r="C25" s="25">
        <f t="shared" si="0"/>
        <v>1.6090523710445268</v>
      </c>
      <c r="G25">
        <f t="shared" si="1"/>
        <v>-2.8097914711209522</v>
      </c>
      <c r="P25">
        <v>3</v>
      </c>
      <c r="Q25">
        <v>-2.1379999999999999</v>
      </c>
      <c r="R25">
        <f t="shared" si="9"/>
        <v>-2.7788000000000004</v>
      </c>
    </row>
    <row r="26" spans="1:18" x14ac:dyDescent="0.35">
      <c r="A26" s="1">
        <v>1.0323361190457945</v>
      </c>
      <c r="B26" s="1">
        <v>-3.6921447948116111</v>
      </c>
      <c r="C26" s="25">
        <f t="shared" si="0"/>
        <v>1.6090523710445268</v>
      </c>
      <c r="G26">
        <f t="shared" si="1"/>
        <v>-3.1092519017470437</v>
      </c>
      <c r="P26">
        <v>3</v>
      </c>
      <c r="Q26">
        <v>-2.0590000000000002</v>
      </c>
      <c r="R26">
        <f t="shared" si="9"/>
        <v>-2.7788000000000004</v>
      </c>
    </row>
    <row r="27" spans="1:18" x14ac:dyDescent="0.35">
      <c r="A27" s="1">
        <v>1.5172695990841021</v>
      </c>
      <c r="B27" s="1">
        <v>-3.4463885261429823</v>
      </c>
      <c r="C27" s="25">
        <f t="shared" si="0"/>
        <v>1.6090523710445268</v>
      </c>
      <c r="G27">
        <f t="shared" si="1"/>
        <v>-3.0390923203003832</v>
      </c>
    </row>
    <row r="28" spans="1:18" x14ac:dyDescent="0.35">
      <c r="A28" s="1">
        <v>1.1904654153695446</v>
      </c>
      <c r="B28" s="1">
        <v>-5.5828649086179212</v>
      </c>
      <c r="C28" s="25">
        <f t="shared" si="0"/>
        <v>1.6090523710445268</v>
      </c>
      <c r="G28">
        <f t="shared" si="1"/>
        <v>-3.0863739489943223</v>
      </c>
    </row>
    <row r="29" spans="1:18" x14ac:dyDescent="0.35">
      <c r="A29" s="1">
        <v>0.32435758991050534</v>
      </c>
      <c r="B29" s="1">
        <v>-3.4746556214740849</v>
      </c>
      <c r="C29" s="25">
        <f t="shared" si="0"/>
        <v>1.6090523710445268</v>
      </c>
      <c r="G29">
        <f t="shared" si="1"/>
        <v>-3.2116813674820777</v>
      </c>
    </row>
    <row r="30" spans="1:18" x14ac:dyDescent="0.35">
      <c r="A30" s="1">
        <v>1.2493188175212708</v>
      </c>
      <c r="B30" s="1">
        <v>-3.2721185410337057</v>
      </c>
      <c r="C30" s="25">
        <f t="shared" si="0"/>
        <v>1.6090523710445268</v>
      </c>
      <c r="G30">
        <f t="shared" si="1"/>
        <v>-3.0778591109151883</v>
      </c>
    </row>
    <row r="31" spans="1:18" x14ac:dyDescent="0.35">
      <c r="A31" s="1">
        <v>2.542889721247775</v>
      </c>
      <c r="B31" s="1">
        <v>-2.4142933701368747</v>
      </c>
      <c r="C31" s="25">
        <f t="shared" si="0"/>
        <v>1.6090523710445268</v>
      </c>
      <c r="G31">
        <f t="shared" si="1"/>
        <v>-2.890706858260121</v>
      </c>
    </row>
    <row r="32" spans="1:18" x14ac:dyDescent="0.35">
      <c r="A32" s="1">
        <v>3.7768927010474727</v>
      </c>
      <c r="B32" s="1">
        <v>-2.0853336839791154</v>
      </c>
      <c r="C32" s="25">
        <f t="shared" si="0"/>
        <v>1.6090523710445268</v>
      </c>
      <c r="G32">
        <f t="shared" si="1"/>
        <v>-2.7121728198187256</v>
      </c>
    </row>
    <row r="33" spans="1:7" x14ac:dyDescent="0.35">
      <c r="A33" s="1">
        <v>0.47007569416018669</v>
      </c>
      <c r="B33" s="1">
        <v>-5.0951688384229783</v>
      </c>
      <c r="C33" s="25">
        <f t="shared" si="0"/>
        <v>1.6090523710445268</v>
      </c>
      <c r="G33">
        <f t="shared" si="1"/>
        <v>-3.1905990507846389</v>
      </c>
    </row>
    <row r="34" spans="1:7" x14ac:dyDescent="0.35">
      <c r="A34" s="1">
        <v>1.1203587215859443</v>
      </c>
      <c r="B34" s="1">
        <v>-3.8516178695572307</v>
      </c>
      <c r="C34" s="25">
        <f t="shared" si="0"/>
        <v>1.6090523710445268</v>
      </c>
      <c r="G34">
        <f t="shared" si="1"/>
        <v>-3.0965168995121499</v>
      </c>
    </row>
    <row r="35" spans="1:7" x14ac:dyDescent="0.35">
      <c r="A35" s="1">
        <v>0.69118010893726023</v>
      </c>
      <c r="B35" s="1">
        <v>-3.5455416385302669</v>
      </c>
      <c r="C35" s="25">
        <f t="shared" si="0"/>
        <v>1.6090523710445268</v>
      </c>
      <c r="G35">
        <f t="shared" si="1"/>
        <v>-3.1586099350907855</v>
      </c>
    </row>
    <row r="36" spans="1:7" x14ac:dyDescent="0.35">
      <c r="A36" s="1">
        <v>0.21942350182507653</v>
      </c>
      <c r="B36" s="1">
        <v>-4.3352860150916968</v>
      </c>
      <c r="C36" s="25">
        <f t="shared" si="0"/>
        <v>1.6090523710445268</v>
      </c>
      <c r="G36">
        <f t="shared" si="1"/>
        <v>-3.2268631027150811</v>
      </c>
    </row>
    <row r="37" spans="1:7" x14ac:dyDescent="0.35">
      <c r="A37" s="1">
        <v>0.56228481449943502</v>
      </c>
      <c r="B37" s="1">
        <v>-1.9644038578262553</v>
      </c>
      <c r="C37" s="25">
        <f t="shared" si="0"/>
        <v>1.6090523710445268</v>
      </c>
      <c r="G37">
        <f t="shared" si="1"/>
        <v>-3.1772583482865246</v>
      </c>
    </row>
    <row r="38" spans="1:7" x14ac:dyDescent="0.35">
      <c r="A38" s="1">
        <v>2.0219487775320886</v>
      </c>
      <c r="B38" s="1">
        <v>-1.7542662438499974</v>
      </c>
      <c r="C38" s="25">
        <f t="shared" si="0"/>
        <v>1.6090523710445268</v>
      </c>
      <c r="G38">
        <f t="shared" si="1"/>
        <v>-2.9660759554126499</v>
      </c>
    </row>
    <row r="39" spans="1:7" x14ac:dyDescent="0.35">
      <c r="A39" s="1">
        <v>1.8258458036725642</v>
      </c>
      <c r="B39" s="1">
        <v>-4.2528755632956745</v>
      </c>
      <c r="C39" s="25">
        <f t="shared" si="0"/>
        <v>1.6090523710445268</v>
      </c>
      <c r="G39">
        <f t="shared" si="1"/>
        <v>-2.9944478932820311</v>
      </c>
    </row>
    <row r="40" spans="1:7" x14ac:dyDescent="0.35">
      <c r="A40" s="1">
        <v>2.1687446330033708</v>
      </c>
      <c r="B40" s="1">
        <v>-2.6867120444221655</v>
      </c>
      <c r="C40" s="25">
        <f t="shared" si="0"/>
        <v>1.6090523710445268</v>
      </c>
      <c r="G40">
        <f t="shared" si="1"/>
        <v>-2.9448377109896082</v>
      </c>
    </row>
    <row r="41" spans="1:7" x14ac:dyDescent="0.35">
      <c r="A41" s="1">
        <v>2.539678636516328</v>
      </c>
      <c r="B41" s="1">
        <v>-2.6519102296588244</v>
      </c>
      <c r="C41" s="25">
        <f t="shared" si="0"/>
        <v>1.6090523710445268</v>
      </c>
      <c r="G41">
        <f t="shared" si="1"/>
        <v>-2.8911714340628278</v>
      </c>
    </row>
    <row r="42" spans="1:7" x14ac:dyDescent="0.35">
      <c r="A42" s="1">
        <v>1.606057882476307</v>
      </c>
      <c r="B42" s="1">
        <v>-1.7782462085306179</v>
      </c>
      <c r="C42" s="25">
        <f t="shared" si="0"/>
        <v>1.6090523710445268</v>
      </c>
      <c r="G42">
        <f t="shared" si="1"/>
        <v>-3.0262465402984073</v>
      </c>
    </row>
    <row r="43" spans="1:7" x14ac:dyDescent="0.35">
      <c r="A43" s="1">
        <v>1.4614976786688203</v>
      </c>
      <c r="B43" s="1">
        <v>-0.39978193247225136</v>
      </c>
      <c r="C43" s="25">
        <f t="shared" si="0"/>
        <v>1.6090523710445268</v>
      </c>
      <c r="G43">
        <f t="shared" si="1"/>
        <v>-3.0471613333792562</v>
      </c>
    </row>
    <row r="44" spans="1:7" x14ac:dyDescent="0.35">
      <c r="A44" s="1">
        <v>0.35269630794937257</v>
      </c>
      <c r="B44" s="1">
        <v>-3.7675856750211096</v>
      </c>
      <c r="C44" s="25">
        <f t="shared" si="0"/>
        <v>1.6090523710445268</v>
      </c>
      <c r="G44">
        <f t="shared" si="1"/>
        <v>-3.2075813564946225</v>
      </c>
    </row>
    <row r="45" spans="1:7" x14ac:dyDescent="0.35">
      <c r="A45" s="1">
        <v>0.7800366044320981</v>
      </c>
      <c r="B45" s="1">
        <v>-1.794166913285153</v>
      </c>
      <c r="C45" s="25">
        <f t="shared" si="0"/>
        <v>1.6090523710445268</v>
      </c>
      <c r="G45">
        <f t="shared" si="1"/>
        <v>-3.1457542862454173</v>
      </c>
    </row>
    <row r="46" spans="1:7" x14ac:dyDescent="0.35">
      <c r="A46" s="1">
        <v>0.42635173637245316</v>
      </c>
      <c r="B46" s="1">
        <v>-4.9374760995560791</v>
      </c>
      <c r="C46" s="25">
        <f t="shared" si="0"/>
        <v>1.6090523710445268</v>
      </c>
      <c r="G46">
        <f t="shared" si="1"/>
        <v>-3.1969249793992947</v>
      </c>
    </row>
    <row r="47" spans="1:7" x14ac:dyDescent="0.35">
      <c r="A47" s="1">
        <v>-8.0413027113536373E-2</v>
      </c>
      <c r="B47" s="1">
        <v>-3.4334503955760738</v>
      </c>
      <c r="C47" s="25">
        <f t="shared" si="0"/>
        <v>1.6090523710445268</v>
      </c>
      <c r="G47">
        <f t="shared" si="1"/>
        <v>-3.2702430841737566</v>
      </c>
    </row>
    <row r="48" spans="1:7" x14ac:dyDescent="0.35">
      <c r="A48" s="1">
        <v>-0.79930037676240318</v>
      </c>
      <c r="B48" s="1">
        <v>-1.3734653596911812</v>
      </c>
      <c r="C48" s="25">
        <f t="shared" si="0"/>
        <v>1.6090523710445268</v>
      </c>
      <c r="G48">
        <f t="shared" si="1"/>
        <v>-3.3742508246883514</v>
      </c>
    </row>
    <row r="49" spans="1:7" x14ac:dyDescent="0.35">
      <c r="A49" s="1">
        <v>3.35261001206527</v>
      </c>
      <c r="B49" s="1">
        <v>-0.19544575782492757</v>
      </c>
      <c r="C49" s="25">
        <f t="shared" si="0"/>
        <v>1.6090523710445268</v>
      </c>
      <c r="G49">
        <f t="shared" si="1"/>
        <v>-2.7735575191628574</v>
      </c>
    </row>
    <row r="50" spans="1:7" x14ac:dyDescent="0.35">
      <c r="A50" s="1">
        <v>2.0406405989560881</v>
      </c>
      <c r="B50" s="1">
        <v>-1.0527047682699049</v>
      </c>
      <c r="C50" s="25">
        <f t="shared" si="0"/>
        <v>1.6090523710445268</v>
      </c>
      <c r="G50">
        <f t="shared" si="1"/>
        <v>-2.9633716456019932</v>
      </c>
    </row>
    <row r="51" spans="1:7" x14ac:dyDescent="0.35">
      <c r="A51" s="1">
        <v>0.57619496752886334</v>
      </c>
      <c r="B51" s="1">
        <v>-3.9598602446203586</v>
      </c>
      <c r="C51" s="25">
        <f t="shared" si="0"/>
        <v>1.6090523710445268</v>
      </c>
      <c r="G51">
        <f t="shared" si="1"/>
        <v>-3.175245844397689</v>
      </c>
    </row>
    <row r="52" spans="1:7" x14ac:dyDescent="0.35">
      <c r="A52" s="1">
        <v>1.5249588083534036</v>
      </c>
      <c r="B52" s="1">
        <v>-3.3661489245132543</v>
      </c>
      <c r="C52" s="25">
        <f t="shared" si="0"/>
        <v>1.6090523710445268</v>
      </c>
      <c r="G52">
        <f t="shared" si="1"/>
        <v>-3.0379798549289525</v>
      </c>
    </row>
    <row r="53" spans="1:7" x14ac:dyDescent="0.35">
      <c r="A53" s="1">
        <v>2.1932941687409766</v>
      </c>
      <c r="B53" s="1">
        <v>-2.033652784419246</v>
      </c>
      <c r="C53" s="25">
        <f t="shared" si="0"/>
        <v>1.6090523710445268</v>
      </c>
      <c r="G53">
        <f t="shared" si="1"/>
        <v>-2.941285914252612</v>
      </c>
    </row>
    <row r="54" spans="1:7" x14ac:dyDescent="0.35">
      <c r="A54" s="1">
        <v>0.51877743013756117</v>
      </c>
      <c r="B54" s="1">
        <v>-2.2505399859510362</v>
      </c>
      <c r="C54" s="25">
        <f t="shared" si="0"/>
        <v>1.6090523710445268</v>
      </c>
      <c r="G54">
        <f t="shared" si="1"/>
        <v>-3.1835529433234084</v>
      </c>
    </row>
    <row r="55" spans="1:7" x14ac:dyDescent="0.35">
      <c r="A55" s="1">
        <v>1.5232364527619211</v>
      </c>
      <c r="B55" s="1">
        <v>-2.2373801660505706</v>
      </c>
      <c r="C55" s="25">
        <f t="shared" si="0"/>
        <v>1.6090523710445268</v>
      </c>
      <c r="G55">
        <f t="shared" si="1"/>
        <v>-3.0382290432246153</v>
      </c>
    </row>
    <row r="56" spans="1:7" x14ac:dyDescent="0.35">
      <c r="A56" s="1">
        <v>1.5457328042102745</v>
      </c>
      <c r="B56" s="1">
        <v>-3.3905518042301992</v>
      </c>
      <c r="C56" s="25">
        <f t="shared" si="0"/>
        <v>1.6090523710445268</v>
      </c>
      <c r="G56">
        <f t="shared" si="1"/>
        <v>-3.0349742986737365</v>
      </c>
    </row>
    <row r="57" spans="1:7" x14ac:dyDescent="0.35">
      <c r="A57" s="1">
        <v>1.8724176167452242</v>
      </c>
      <c r="B57" s="1">
        <v>-1.6833699949784204</v>
      </c>
      <c r="C57" s="25">
        <f t="shared" si="0"/>
        <v>1.6090523710445268</v>
      </c>
      <c r="G57">
        <f t="shared" si="1"/>
        <v>-2.9877099404557343</v>
      </c>
    </row>
    <row r="58" spans="1:7" x14ac:dyDescent="0.35">
      <c r="A58" s="1">
        <v>1.2083779135209625</v>
      </c>
      <c r="B58" s="1">
        <v>-2.8687326296931133</v>
      </c>
      <c r="C58" s="25">
        <f t="shared" si="0"/>
        <v>1.6090523710445268</v>
      </c>
      <c r="G58">
        <f t="shared" si="1"/>
        <v>-3.0837823907194259</v>
      </c>
    </row>
    <row r="59" spans="1:7" x14ac:dyDescent="0.35">
      <c r="A59" s="1">
        <v>-1.6339095585281029</v>
      </c>
      <c r="B59" s="1">
        <v>-3.4160119715379551</v>
      </c>
      <c r="C59" s="25">
        <f t="shared" si="0"/>
        <v>1.6090523710445268</v>
      </c>
      <c r="G59">
        <f t="shared" si="1"/>
        <v>-3.4950010580184898</v>
      </c>
    </row>
    <row r="60" spans="1:7" x14ac:dyDescent="0.35">
      <c r="A60" s="1">
        <v>1.7577820623628213</v>
      </c>
      <c r="B60" s="1">
        <v>-3.1018014472720097</v>
      </c>
      <c r="C60" s="25">
        <f t="shared" si="0"/>
        <v>1.6090523710445268</v>
      </c>
      <c r="G60">
        <f t="shared" si="1"/>
        <v>-3.0042952719402507</v>
      </c>
    </row>
    <row r="61" spans="1:7" x14ac:dyDescent="0.35">
      <c r="A61" s="1">
        <v>2.6137672117911279</v>
      </c>
      <c r="B61" s="1">
        <v>-2.8051282545930007</v>
      </c>
      <c r="C61" s="25">
        <f t="shared" si="0"/>
        <v>1.6090523710445268</v>
      </c>
      <c r="G61">
        <f t="shared" si="1"/>
        <v>-2.8804523898119569</v>
      </c>
    </row>
    <row r="62" spans="1:7" x14ac:dyDescent="0.35">
      <c r="A62" s="1">
        <v>1.5844414671519189</v>
      </c>
      <c r="B62" s="1">
        <v>-6.2593925425317138</v>
      </c>
      <c r="C62" s="25">
        <f t="shared" si="0"/>
        <v>1.6090523710445268</v>
      </c>
      <c r="G62">
        <f t="shared" si="1"/>
        <v>-3.0293739767695218</v>
      </c>
    </row>
    <row r="63" spans="1:7" x14ac:dyDescent="0.35">
      <c r="A63" s="1">
        <v>3.7838162294647191</v>
      </c>
      <c r="B63" s="1">
        <v>-7.6458444558084011</v>
      </c>
      <c r="C63" s="25">
        <f t="shared" si="0"/>
        <v>1.6090523710445268</v>
      </c>
      <c r="G63">
        <f t="shared" si="1"/>
        <v>-2.7111711322143766</v>
      </c>
    </row>
    <row r="64" spans="1:7" x14ac:dyDescent="0.35">
      <c r="A64" s="1">
        <v>3.9643327378726099</v>
      </c>
      <c r="B64" s="1">
        <v>0.69147528544999659</v>
      </c>
      <c r="C64" s="25">
        <f t="shared" si="0"/>
        <v>1.6090523710445268</v>
      </c>
      <c r="G64">
        <f t="shared" si="1"/>
        <v>-2.6850542250602043</v>
      </c>
    </row>
    <row r="65" spans="1:7" x14ac:dyDescent="0.35">
      <c r="A65" s="1">
        <v>3.2104628113884246</v>
      </c>
      <c r="B65" s="1">
        <v>-3.2527769993321272</v>
      </c>
      <c r="C65" s="25">
        <f t="shared" si="0"/>
        <v>1.6090523710445268</v>
      </c>
      <c r="G65">
        <f t="shared" si="1"/>
        <v>-2.7941232019086932</v>
      </c>
    </row>
    <row r="66" spans="1:7" x14ac:dyDescent="0.35">
      <c r="A66" s="1">
        <v>1.5993867388388026</v>
      </c>
      <c r="B66" s="1">
        <v>-2.7623422132164706</v>
      </c>
      <c r="C66" s="25">
        <f t="shared" si="0"/>
        <v>1.6090523710445268</v>
      </c>
      <c r="G66">
        <f t="shared" si="1"/>
        <v>-3.0272117131822034</v>
      </c>
    </row>
    <row r="67" spans="1:7" x14ac:dyDescent="0.35">
      <c r="A67" s="1">
        <v>3.0511295714532025</v>
      </c>
      <c r="B67" s="1">
        <v>-4.121945842896821</v>
      </c>
      <c r="C67" s="25">
        <f t="shared" ref="C67:C76" si="10">AVERAGE($A$2:$A$76)</f>
        <v>1.6090523710445268</v>
      </c>
      <c r="G67">
        <f t="shared" ref="G67:G76" si="11">$E$3+$E$2*A67</f>
        <v>-2.8171753397472941</v>
      </c>
    </row>
    <row r="68" spans="1:7" x14ac:dyDescent="0.35">
      <c r="A68" s="1">
        <v>3.2115610262408154</v>
      </c>
      <c r="B68" s="1">
        <v>-3.5319554929883452</v>
      </c>
      <c r="C68" s="25">
        <f t="shared" si="10"/>
        <v>1.6090523710445268</v>
      </c>
      <c r="G68">
        <f t="shared" si="11"/>
        <v>-2.7939643135300725</v>
      </c>
    </row>
    <row r="69" spans="1:7" x14ac:dyDescent="0.35">
      <c r="A69" s="1">
        <v>2.7320163023105124</v>
      </c>
      <c r="B69" s="1">
        <v>-4.1990306347797741</v>
      </c>
      <c r="C69" s="25">
        <f t="shared" si="10"/>
        <v>1.6090523710445268</v>
      </c>
      <c r="G69">
        <f t="shared" si="11"/>
        <v>-2.8633442563487179</v>
      </c>
    </row>
    <row r="70" spans="1:7" x14ac:dyDescent="0.35">
      <c r="A70" s="1">
        <v>2.0529034297069302</v>
      </c>
      <c r="B70" s="1">
        <v>-3.0084344264905667</v>
      </c>
      <c r="C70" s="25">
        <f t="shared" si="10"/>
        <v>1.6090523710445268</v>
      </c>
      <c r="G70">
        <f t="shared" si="11"/>
        <v>-2.9615974742810884</v>
      </c>
    </row>
    <row r="71" spans="1:7" x14ac:dyDescent="0.35">
      <c r="A71" s="1">
        <v>4.8729247661540285</v>
      </c>
      <c r="B71" s="1">
        <v>-1.5307761107833358</v>
      </c>
      <c r="C71" s="25">
        <f t="shared" si="10"/>
        <v>1.6090523710445268</v>
      </c>
      <c r="G71">
        <f t="shared" si="11"/>
        <v>-2.5536002441864536</v>
      </c>
    </row>
    <row r="72" spans="1:7" x14ac:dyDescent="0.35">
      <c r="A72" s="1">
        <v>1.8131685843982268</v>
      </c>
      <c r="B72" s="1">
        <v>-2.5879204561788356</v>
      </c>
      <c r="C72" s="25">
        <f t="shared" si="10"/>
        <v>1.6090523710445268</v>
      </c>
      <c r="G72">
        <f t="shared" si="11"/>
        <v>-2.9962820178265455</v>
      </c>
    </row>
    <row r="73" spans="1:7" x14ac:dyDescent="0.35">
      <c r="A73" s="1">
        <v>1.5187617388291983</v>
      </c>
      <c r="B73" s="1">
        <v>-3.7594871931360103</v>
      </c>
      <c r="C73" s="25">
        <f t="shared" si="10"/>
        <v>1.6090523710445268</v>
      </c>
      <c r="G73">
        <f t="shared" si="11"/>
        <v>-3.0388764393511698</v>
      </c>
    </row>
    <row r="74" spans="1:7" x14ac:dyDescent="0.35">
      <c r="A74" s="1">
        <v>0.93959664960857481</v>
      </c>
      <c r="B74" s="1">
        <v>-2.8448720361921005</v>
      </c>
      <c r="C74" s="25">
        <f t="shared" si="10"/>
        <v>1.6090523710445268</v>
      </c>
      <c r="G74">
        <f t="shared" si="11"/>
        <v>-3.122669334502536</v>
      </c>
    </row>
    <row r="75" spans="1:7" x14ac:dyDescent="0.35">
      <c r="A75" s="1">
        <v>0.46003146204748191</v>
      </c>
      <c r="B75" s="1">
        <v>-4.0721680610004114</v>
      </c>
      <c r="C75" s="25">
        <f t="shared" si="10"/>
        <v>1.6090523710445268</v>
      </c>
      <c r="G75">
        <f t="shared" si="11"/>
        <v>-3.1920522379741993</v>
      </c>
    </row>
    <row r="76" spans="1:7" x14ac:dyDescent="0.35">
      <c r="A76" s="1">
        <v>3.4356275515747257</v>
      </c>
      <c r="B76" s="1">
        <v>-3.8664898132337839</v>
      </c>
      <c r="C76" s="25">
        <f t="shared" si="10"/>
        <v>1.6090523710445268</v>
      </c>
      <c r="G76">
        <f t="shared" si="11"/>
        <v>-2.7615466433118954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310A-5322-41CA-AF1A-1CB48B50DE51}">
  <dimension ref="A1:X76"/>
  <sheetViews>
    <sheetView zoomScale="83" workbookViewId="0">
      <selection activeCell="J4" sqref="J4"/>
    </sheetView>
  </sheetViews>
  <sheetFormatPr defaultRowHeight="14.5" x14ac:dyDescent="0.35"/>
  <cols>
    <col min="11" max="11" width="11.08984375" bestFit="1" customWidth="1"/>
    <col min="23" max="23" width="12.453125" bestFit="1" customWidth="1"/>
  </cols>
  <sheetData>
    <row r="1" spans="1:24" x14ac:dyDescent="0.35">
      <c r="A1" s="9" t="s">
        <v>72</v>
      </c>
      <c r="B1" s="9" t="s">
        <v>73</v>
      </c>
      <c r="C1" s="9" t="s">
        <v>112</v>
      </c>
      <c r="D1" s="24" t="s">
        <v>121</v>
      </c>
      <c r="E1" s="24"/>
      <c r="G1" s="9" t="s">
        <v>113</v>
      </c>
      <c r="I1" s="9" t="s">
        <v>114</v>
      </c>
      <c r="J1">
        <f>SUMXMY2(G2:G76,B2:B76)</f>
        <v>796.39484381286888</v>
      </c>
      <c r="P1" s="9" t="s">
        <v>72</v>
      </c>
      <c r="Q1" s="9" t="s">
        <v>73</v>
      </c>
      <c r="R1" s="9" t="s">
        <v>128</v>
      </c>
      <c r="S1" s="9"/>
      <c r="T1" s="9" t="s">
        <v>118</v>
      </c>
      <c r="U1" s="9" t="s">
        <v>119</v>
      </c>
      <c r="V1" s="9" t="s">
        <v>120</v>
      </c>
      <c r="W1" s="9" t="s">
        <v>122</v>
      </c>
      <c r="X1" s="9" t="s">
        <v>123</v>
      </c>
    </row>
    <row r="2" spans="1:24" x14ac:dyDescent="0.35">
      <c r="A2" s="1">
        <v>1.0619998571783071</v>
      </c>
      <c r="B2" s="1">
        <v>0.53738245292333886</v>
      </c>
      <c r="C2" s="25">
        <f>AVERAGE($A$2:$A$76)</f>
        <v>1.6090523710445268</v>
      </c>
      <c r="D2" s="9" t="s">
        <v>69</v>
      </c>
      <c r="E2">
        <v>10.255674498617237</v>
      </c>
      <c r="G2">
        <f>$E$3+$E$2*A2</f>
        <v>-2.2556540007153512</v>
      </c>
      <c r="P2">
        <v>-1</v>
      </c>
      <c r="Q2">
        <v>-20.39</v>
      </c>
      <c r="R2">
        <f>AVERAGE($Q$2:$Q$6)</f>
        <v>-23.647600000000004</v>
      </c>
      <c r="T2">
        <v>-1</v>
      </c>
      <c r="U2">
        <f>AVERAGE(Q2:Q6)</f>
        <v>-23.647600000000004</v>
      </c>
      <c r="V2">
        <f>$E$3+$E$2*T2</f>
        <v>-23.402853352131302</v>
      </c>
      <c r="W2">
        <f>U2-V2</f>
        <v>-0.24474664786870193</v>
      </c>
      <c r="X2">
        <f>W2*W2</f>
        <v>5.9900921642966377E-2</v>
      </c>
    </row>
    <row r="3" spans="1:24" x14ac:dyDescent="0.35">
      <c r="A3" s="1">
        <v>1.3013083768455544</v>
      </c>
      <c r="B3" s="1">
        <v>1.648799757778761</v>
      </c>
      <c r="C3" s="25">
        <f t="shared" ref="C3:C66" si="0">AVERAGE($A$2:$A$76)</f>
        <v>1.6090523710445268</v>
      </c>
      <c r="D3" s="9" t="s">
        <v>70</v>
      </c>
      <c r="E3">
        <v>-13.147178853514063</v>
      </c>
      <c r="G3">
        <f t="shared" ref="G3:G66" si="1">$E$3+$E$2*A3</f>
        <v>0.19861628173787871</v>
      </c>
      <c r="I3" s="9" t="s">
        <v>115</v>
      </c>
      <c r="J3">
        <f>J1/73</f>
        <v>10.909518408395463</v>
      </c>
      <c r="P3">
        <v>-1</v>
      </c>
      <c r="Q3">
        <v>-23.849</v>
      </c>
      <c r="R3">
        <f t="shared" ref="R3:R6" si="2">AVERAGE($Q$2:$Q$6)</f>
        <v>-23.647600000000004</v>
      </c>
      <c r="T3">
        <v>0.5</v>
      </c>
      <c r="U3">
        <f>AVERAGE(Q7:Q11)</f>
        <v>-8.0616000000000003</v>
      </c>
      <c r="V3">
        <f t="shared" ref="V3:V5" si="3">$E$3+$E$2*T3</f>
        <v>-8.0193416042054437</v>
      </c>
      <c r="W3">
        <f t="shared" ref="W3:W6" si="4">U3-V3</f>
        <v>-4.2258395794556591E-2</v>
      </c>
      <c r="X3">
        <f t="shared" ref="X3:X6" si="5">W3*W3</f>
        <v>1.7857720151293983E-3</v>
      </c>
    </row>
    <row r="4" spans="1:24" x14ac:dyDescent="0.35">
      <c r="A4" s="1">
        <v>0.60844053374603391</v>
      </c>
      <c r="B4" s="1">
        <v>-6.2927738276339369</v>
      </c>
      <c r="C4" s="25">
        <f t="shared" si="0"/>
        <v>1.6090523710445268</v>
      </c>
      <c r="G4">
        <f t="shared" si="1"/>
        <v>-6.9072107876498023</v>
      </c>
      <c r="P4">
        <v>-1</v>
      </c>
      <c r="Q4">
        <v>-25.614000000000001</v>
      </c>
      <c r="R4">
        <f t="shared" si="2"/>
        <v>-23.647600000000004</v>
      </c>
      <c r="T4">
        <v>1</v>
      </c>
      <c r="U4">
        <f>AVERAGE(Q12:Q16)</f>
        <v>-2.1046</v>
      </c>
      <c r="V4">
        <f t="shared" si="3"/>
        <v>-2.891504354896826</v>
      </c>
      <c r="W4">
        <f t="shared" si="4"/>
        <v>0.78690435489682597</v>
      </c>
      <c r="X4">
        <f t="shared" si="5"/>
        <v>0.61921846375558987</v>
      </c>
    </row>
    <row r="5" spans="1:24" x14ac:dyDescent="0.35">
      <c r="A5" s="1">
        <v>2.9850627394480398</v>
      </c>
      <c r="B5" s="1">
        <v>18.322828741976991</v>
      </c>
      <c r="C5" s="25">
        <f t="shared" si="0"/>
        <v>1.6090523710445268</v>
      </c>
      <c r="G5">
        <f t="shared" si="1"/>
        <v>17.466652960215708</v>
      </c>
      <c r="I5" s="9" t="s">
        <v>116</v>
      </c>
      <c r="J5">
        <f>SUMXMY2(C2:C76,A2:A76)</f>
        <v>119.26172318370118</v>
      </c>
      <c r="P5">
        <v>-1</v>
      </c>
      <c r="Q5">
        <v>-25.134</v>
      </c>
      <c r="R5">
        <f t="shared" si="2"/>
        <v>-23.647600000000004</v>
      </c>
      <c r="T5">
        <v>2</v>
      </c>
      <c r="U5">
        <f>AVERAGE(Q17:Q21)</f>
        <v>6.6504000000000003</v>
      </c>
      <c r="V5">
        <f t="shared" si="3"/>
        <v>7.3641701437204112</v>
      </c>
      <c r="W5">
        <f t="shared" si="4"/>
        <v>-0.71377014372041092</v>
      </c>
      <c r="X5">
        <f t="shared" si="5"/>
        <v>0.50946781806665609</v>
      </c>
    </row>
    <row r="6" spans="1:24" x14ac:dyDescent="0.35">
      <c r="A6" s="1">
        <v>0.32638348935870454</v>
      </c>
      <c r="B6" s="1">
        <v>-4.2427443481283262</v>
      </c>
      <c r="C6" s="25">
        <f t="shared" si="0"/>
        <v>1.6090523710445268</v>
      </c>
      <c r="G6">
        <f t="shared" si="1"/>
        <v>-9.7998960249282874</v>
      </c>
      <c r="P6">
        <v>-1</v>
      </c>
      <c r="Q6">
        <v>-23.251000000000001</v>
      </c>
      <c r="R6">
        <f t="shared" si="2"/>
        <v>-23.647600000000004</v>
      </c>
      <c r="T6">
        <v>3</v>
      </c>
      <c r="U6">
        <f>AVERAGE(Q22:Q26)</f>
        <v>16.496400000000001</v>
      </c>
      <c r="V6">
        <f>$E$3+$E$2*T6</f>
        <v>17.619844642337647</v>
      </c>
      <c r="W6">
        <f t="shared" si="4"/>
        <v>-1.1234446423376454</v>
      </c>
      <c r="X6">
        <f t="shared" si="5"/>
        <v>1.2621278643971601</v>
      </c>
    </row>
    <row r="7" spans="1:24" x14ac:dyDescent="0.35">
      <c r="A7" s="1">
        <v>2.467336291068932</v>
      </c>
      <c r="B7" s="1">
        <v>13.752426871680655</v>
      </c>
      <c r="C7" s="25">
        <f t="shared" si="0"/>
        <v>1.6090523710445268</v>
      </c>
      <c r="G7">
        <f t="shared" si="1"/>
        <v>12.157019026314419</v>
      </c>
      <c r="I7" s="9" t="s">
        <v>18</v>
      </c>
      <c r="J7">
        <f>J5*E2*E2/J3</f>
        <v>1149.8043770164684</v>
      </c>
      <c r="P7">
        <v>0.5</v>
      </c>
      <c r="Q7">
        <v>-8.0280000000000005</v>
      </c>
      <c r="R7">
        <f>AVERAGE($Q$7:$Q$11)</f>
        <v>-8.0616000000000003</v>
      </c>
    </row>
    <row r="8" spans="1:24" x14ac:dyDescent="0.35">
      <c r="A8" s="1">
        <v>-0.21862097886332776</v>
      </c>
      <c r="B8" s="1">
        <v>-17.487897588987835</v>
      </c>
      <c r="C8" s="25">
        <f t="shared" si="0"/>
        <v>1.6090523710445268</v>
      </c>
      <c r="G8">
        <f t="shared" si="1"/>
        <v>-15.389284451305432</v>
      </c>
      <c r="I8" s="9" t="s">
        <v>5</v>
      </c>
      <c r="J8">
        <f>_xlfn.F.INV.RT(0.05,1,73)</f>
        <v>3.9720375438052256</v>
      </c>
      <c r="K8" s="24" t="s">
        <v>130</v>
      </c>
      <c r="P8">
        <v>0.5</v>
      </c>
      <c r="Q8">
        <v>-9.202</v>
      </c>
      <c r="R8">
        <f t="shared" ref="R8:R11" si="6">AVERAGE($Q$7:$Q$11)</f>
        <v>-8.0616000000000003</v>
      </c>
    </row>
    <row r="9" spans="1:24" x14ac:dyDescent="0.35">
      <c r="A9" s="1">
        <v>2.8395560927165207</v>
      </c>
      <c r="B9" s="1">
        <v>17.329101188399363</v>
      </c>
      <c r="C9" s="25">
        <f t="shared" si="0"/>
        <v>1.6090523710445268</v>
      </c>
      <c r="G9">
        <f t="shared" si="1"/>
        <v>15.974384153951959</v>
      </c>
      <c r="P9">
        <v>0.5</v>
      </c>
      <c r="Q9">
        <v>-8.3290000000000006</v>
      </c>
      <c r="R9">
        <f t="shared" si="6"/>
        <v>-8.0616000000000003</v>
      </c>
    </row>
    <row r="10" spans="1:24" x14ac:dyDescent="0.35">
      <c r="A10" s="1">
        <v>1.7992260306200478</v>
      </c>
      <c r="B10" s="1">
        <v>11.670825420471374</v>
      </c>
      <c r="C10" s="25">
        <f t="shared" si="0"/>
        <v>1.6090523710445268</v>
      </c>
      <c r="G10">
        <f t="shared" si="1"/>
        <v>5.3050976659642792</v>
      </c>
      <c r="P10">
        <v>0.5</v>
      </c>
      <c r="Q10">
        <v>-7.6369999999999996</v>
      </c>
      <c r="R10">
        <f t="shared" si="6"/>
        <v>-8.0616000000000003</v>
      </c>
      <c r="U10" s="9" t="s">
        <v>124</v>
      </c>
      <c r="V10">
        <v>25</v>
      </c>
    </row>
    <row r="11" spans="1:24" x14ac:dyDescent="0.35">
      <c r="A11" s="1">
        <v>0.27952518545498606</v>
      </c>
      <c r="B11" s="1">
        <v>-11.42610630672425</v>
      </c>
      <c r="C11" s="25">
        <f t="shared" si="0"/>
        <v>1.6090523710445268</v>
      </c>
      <c r="G11">
        <f t="shared" si="1"/>
        <v>-10.280459537322109</v>
      </c>
      <c r="P11">
        <v>0.5</v>
      </c>
      <c r="Q11">
        <v>-7.1120000000000001</v>
      </c>
      <c r="R11">
        <f t="shared" si="6"/>
        <v>-8.0616000000000003</v>
      </c>
      <c r="U11" s="9" t="s">
        <v>125</v>
      </c>
      <c r="V11">
        <v>5</v>
      </c>
    </row>
    <row r="12" spans="1:24" x14ac:dyDescent="0.35">
      <c r="A12" s="1">
        <v>2.8443479929264868</v>
      </c>
      <c r="B12" s="1">
        <v>13.805632311734371</v>
      </c>
      <c r="C12" s="25">
        <f t="shared" si="0"/>
        <v>1.6090523710445268</v>
      </c>
      <c r="G12">
        <f t="shared" si="1"/>
        <v>16.023528322735228</v>
      </c>
      <c r="P12">
        <v>1</v>
      </c>
      <c r="Q12">
        <v>-0.8</v>
      </c>
      <c r="R12">
        <f>AVERAGE($Q$12:$Q$16)</f>
        <v>-2.1046</v>
      </c>
      <c r="U12" s="9" t="s">
        <v>126</v>
      </c>
      <c r="V12">
        <f>5*SUMXMY2(V2:V6,U2:U6)</f>
        <v>12.262504199387509</v>
      </c>
    </row>
    <row r="13" spans="1:24" x14ac:dyDescent="0.35">
      <c r="A13" s="1">
        <v>0.32903011894086376</v>
      </c>
      <c r="B13" s="1">
        <v>-15.012084754242096</v>
      </c>
      <c r="C13" s="25">
        <f t="shared" si="0"/>
        <v>1.6090523710445268</v>
      </c>
      <c r="G13">
        <f t="shared" si="1"/>
        <v>-9.7727530534152507</v>
      </c>
      <c r="P13">
        <v>1</v>
      </c>
      <c r="Q13">
        <v>-0.53600000000000003</v>
      </c>
      <c r="R13">
        <f t="shared" ref="R13:R16" si="7">AVERAGE($Q$12:$Q$16)</f>
        <v>-2.1046</v>
      </c>
      <c r="U13" s="9" t="s">
        <v>127</v>
      </c>
      <c r="V13">
        <f>SUMXMY2(Q2:Q26,R2:R26)</f>
        <v>54.840748000000005</v>
      </c>
    </row>
    <row r="14" spans="1:24" x14ac:dyDescent="0.35">
      <c r="A14" s="1">
        <v>2.398138523552916</v>
      </c>
      <c r="B14" s="1">
        <v>4.7985311135125812</v>
      </c>
      <c r="C14" s="25">
        <f t="shared" si="0"/>
        <v>1.6090523710445268</v>
      </c>
      <c r="G14">
        <f t="shared" si="1"/>
        <v>11.44734924663917</v>
      </c>
      <c r="P14">
        <v>1</v>
      </c>
      <c r="Q14">
        <v>-1.768</v>
      </c>
      <c r="R14">
        <f t="shared" si="7"/>
        <v>-2.1046</v>
      </c>
    </row>
    <row r="15" spans="1:24" x14ac:dyDescent="0.35">
      <c r="A15" s="1">
        <v>1.1065986351823085</v>
      </c>
      <c r="B15" s="1">
        <v>2.091087031250936</v>
      </c>
      <c r="C15" s="25">
        <f t="shared" si="0"/>
        <v>1.6090523710445268</v>
      </c>
      <c r="G15">
        <f t="shared" si="1"/>
        <v>-1.7982634504702233</v>
      </c>
      <c r="P15">
        <v>1</v>
      </c>
      <c r="Q15">
        <v>-4.3</v>
      </c>
      <c r="R15">
        <f t="shared" si="7"/>
        <v>-2.1046</v>
      </c>
      <c r="U15" s="9" t="s">
        <v>18</v>
      </c>
      <c r="V15">
        <f>(V12*(V10-V11))/((V11-2)*V13)</f>
        <v>1.4906803969179401</v>
      </c>
    </row>
    <row r="16" spans="1:24" x14ac:dyDescent="0.35">
      <c r="A16" s="1">
        <v>0.60323253971000668</v>
      </c>
      <c r="B16" s="1">
        <v>-6.8479623627790716</v>
      </c>
      <c r="C16" s="25">
        <f t="shared" si="0"/>
        <v>1.6090523710445268</v>
      </c>
      <c r="G16">
        <f t="shared" si="1"/>
        <v>-6.9606222792740375</v>
      </c>
      <c r="P16">
        <v>1</v>
      </c>
      <c r="Q16">
        <v>-3.1190000000000002</v>
      </c>
      <c r="R16">
        <f t="shared" si="7"/>
        <v>-2.1046</v>
      </c>
      <c r="U16" s="9" t="s">
        <v>5</v>
      </c>
      <c r="V16">
        <f>_xlfn.F.INV.RT(0.05,V11-2,V10-V11)</f>
        <v>3.0983912121407795</v>
      </c>
      <c r="W16" s="24" t="s">
        <v>129</v>
      </c>
    </row>
    <row r="17" spans="1:18" x14ac:dyDescent="0.35">
      <c r="A17" s="1">
        <v>-1.2148143999511376</v>
      </c>
      <c r="B17" s="1">
        <v>-24.451964458829025</v>
      </c>
      <c r="C17" s="25">
        <f t="shared" si="0"/>
        <v>1.6090523710445268</v>
      </c>
      <c r="G17">
        <f t="shared" si="1"/>
        <v>-25.605919915645948</v>
      </c>
      <c r="P17">
        <v>2</v>
      </c>
      <c r="Q17">
        <v>4.01</v>
      </c>
      <c r="R17">
        <f>AVERAGE($Q$17:$Q$21)</f>
        <v>6.6504000000000003</v>
      </c>
    </row>
    <row r="18" spans="1:18" x14ac:dyDescent="0.35">
      <c r="A18" s="1">
        <v>3.0732337033114163</v>
      </c>
      <c r="B18" s="1">
        <v>20.478106085240142</v>
      </c>
      <c r="C18" s="25">
        <f t="shared" si="0"/>
        <v>1.6090523710445268</v>
      </c>
      <c r="G18">
        <f t="shared" si="1"/>
        <v>18.370905665827841</v>
      </c>
      <c r="P18">
        <v>2</v>
      </c>
      <c r="Q18">
        <v>9.8740000000000006</v>
      </c>
      <c r="R18">
        <f t="shared" ref="R18:R21" si="8">AVERAGE($Q$17:$Q$21)</f>
        <v>6.6504000000000003</v>
      </c>
    </row>
    <row r="19" spans="1:18" x14ac:dyDescent="0.35">
      <c r="A19" s="1">
        <v>2.516169335343875</v>
      </c>
      <c r="B19" s="1">
        <v>10.150381063387613</v>
      </c>
      <c r="C19" s="25">
        <f t="shared" si="0"/>
        <v>1.6090523710445268</v>
      </c>
      <c r="G19">
        <f t="shared" si="1"/>
        <v>12.6578348331748</v>
      </c>
      <c r="P19">
        <v>2</v>
      </c>
      <c r="Q19">
        <v>6.86</v>
      </c>
      <c r="R19">
        <f t="shared" si="8"/>
        <v>6.6504000000000003</v>
      </c>
    </row>
    <row r="20" spans="1:18" x14ac:dyDescent="0.35">
      <c r="A20" s="1">
        <v>1.7469585069775349</v>
      </c>
      <c r="B20" s="1">
        <v>3.0376356840424705</v>
      </c>
      <c r="C20" s="25">
        <f t="shared" si="0"/>
        <v>1.6090523710445268</v>
      </c>
      <c r="G20">
        <f t="shared" si="1"/>
        <v>4.7690589566378847</v>
      </c>
      <c r="P20">
        <v>2</v>
      </c>
      <c r="Q20">
        <v>5.7249999999999996</v>
      </c>
      <c r="R20">
        <f t="shared" si="8"/>
        <v>6.6504000000000003</v>
      </c>
    </row>
    <row r="21" spans="1:18" x14ac:dyDescent="0.35">
      <c r="A21" s="1">
        <v>1.1585097505885642</v>
      </c>
      <c r="B21" s="1">
        <v>1.318949721462559E-2</v>
      </c>
      <c r="C21" s="25">
        <f t="shared" si="0"/>
        <v>1.6090523710445268</v>
      </c>
      <c r="G21">
        <f t="shared" si="1"/>
        <v>-1.2658799480035103</v>
      </c>
      <c r="P21">
        <v>2</v>
      </c>
      <c r="Q21">
        <v>6.7830000000000004</v>
      </c>
      <c r="R21">
        <f t="shared" si="8"/>
        <v>6.6504000000000003</v>
      </c>
    </row>
    <row r="22" spans="1:18" x14ac:dyDescent="0.35">
      <c r="A22" s="1">
        <v>-0.70848278331686743</v>
      </c>
      <c r="B22" s="1">
        <v>-18.459220877455664</v>
      </c>
      <c r="C22" s="25">
        <f t="shared" si="0"/>
        <v>1.6090523710445268</v>
      </c>
      <c r="G22">
        <f t="shared" si="1"/>
        <v>-20.413147667086221</v>
      </c>
      <c r="P22">
        <v>3</v>
      </c>
      <c r="Q22">
        <v>17.245999999999999</v>
      </c>
      <c r="R22">
        <f>AVERAGE($Q$22:$Q$26)</f>
        <v>16.496400000000001</v>
      </c>
    </row>
    <row r="23" spans="1:18" x14ac:dyDescent="0.35">
      <c r="A23" s="1">
        <v>2.9413012650038581</v>
      </c>
      <c r="B23" s="1">
        <v>21.257790881965775</v>
      </c>
      <c r="C23" s="25">
        <f t="shared" si="0"/>
        <v>1.6090523710445268</v>
      </c>
      <c r="G23">
        <f t="shared" si="1"/>
        <v>17.017849522736626</v>
      </c>
      <c r="P23">
        <v>3</v>
      </c>
      <c r="Q23">
        <v>16.350999999999999</v>
      </c>
      <c r="R23">
        <f t="shared" ref="R23:R26" si="9">AVERAGE($Q$22:$Q$26)</f>
        <v>16.496400000000001</v>
      </c>
    </row>
    <row r="24" spans="1:18" x14ac:dyDescent="0.35">
      <c r="A24" s="1">
        <v>3.0082821391843027</v>
      </c>
      <c r="B24" s="1">
        <v>12.526130154175917</v>
      </c>
      <c r="C24" s="25">
        <f t="shared" si="0"/>
        <v>1.6090523710445268</v>
      </c>
      <c r="G24">
        <f t="shared" si="1"/>
        <v>17.7047835659641</v>
      </c>
      <c r="P24">
        <v>3</v>
      </c>
      <c r="Q24">
        <v>14.295999999999999</v>
      </c>
      <c r="R24">
        <f t="shared" si="9"/>
        <v>16.496400000000001</v>
      </c>
    </row>
    <row r="25" spans="1:18" x14ac:dyDescent="0.35">
      <c r="A25" s="1">
        <v>3.1021658666431904</v>
      </c>
      <c r="B25" s="1">
        <v>13.961278687522281</v>
      </c>
      <c r="C25" s="25">
        <f t="shared" si="0"/>
        <v>1.6090523710445268</v>
      </c>
      <c r="G25">
        <f t="shared" si="1"/>
        <v>18.667624515499345</v>
      </c>
      <c r="P25">
        <v>3</v>
      </c>
      <c r="Q25">
        <v>16.850000000000001</v>
      </c>
      <c r="R25">
        <f t="shared" si="9"/>
        <v>16.496400000000001</v>
      </c>
    </row>
    <row r="26" spans="1:18" x14ac:dyDescent="0.35">
      <c r="A26" s="1">
        <v>1.0323361190457945</v>
      </c>
      <c r="B26" s="1">
        <v>-1.7865015656279866</v>
      </c>
      <c r="C26" s="25">
        <f t="shared" si="0"/>
        <v>1.6090523710445268</v>
      </c>
      <c r="G26">
        <f t="shared" si="1"/>
        <v>-2.559875643414621</v>
      </c>
      <c r="P26">
        <v>3</v>
      </c>
      <c r="Q26">
        <v>17.739000000000001</v>
      </c>
      <c r="R26">
        <f t="shared" si="9"/>
        <v>16.496400000000001</v>
      </c>
    </row>
    <row r="27" spans="1:18" x14ac:dyDescent="0.35">
      <c r="A27" s="1">
        <v>1.5172695990841021</v>
      </c>
      <c r="B27" s="1">
        <v>7.5250541208806681</v>
      </c>
      <c r="C27" s="25">
        <f t="shared" si="0"/>
        <v>1.6090523710445268</v>
      </c>
      <c r="G27">
        <f t="shared" si="1"/>
        <v>2.4134442813399613</v>
      </c>
    </row>
    <row r="28" spans="1:18" x14ac:dyDescent="0.35">
      <c r="A28" s="1">
        <v>1.1904654153695446</v>
      </c>
      <c r="B28" s="1">
        <v>1.1177003266784595</v>
      </c>
      <c r="C28" s="25">
        <f t="shared" si="0"/>
        <v>1.6090523710445268</v>
      </c>
      <c r="G28">
        <f t="shared" si="1"/>
        <v>-0.93815305162284801</v>
      </c>
    </row>
    <row r="29" spans="1:18" x14ac:dyDescent="0.35">
      <c r="A29" s="1">
        <v>0.32435758991050534</v>
      </c>
      <c r="B29" s="1">
        <v>-8.1009675290697487</v>
      </c>
      <c r="C29" s="25">
        <f t="shared" si="0"/>
        <v>1.6090523710445268</v>
      </c>
      <c r="G29">
        <f t="shared" si="1"/>
        <v>-9.8206729902359449</v>
      </c>
    </row>
    <row r="30" spans="1:18" x14ac:dyDescent="0.35">
      <c r="A30" s="1">
        <v>1.2493188175212708</v>
      </c>
      <c r="B30" s="1">
        <v>-4.7853886775992578</v>
      </c>
      <c r="C30" s="25">
        <f t="shared" si="0"/>
        <v>1.6090523710445268</v>
      </c>
      <c r="G30">
        <f t="shared" si="1"/>
        <v>-0.33457171601852487</v>
      </c>
    </row>
    <row r="31" spans="1:18" x14ac:dyDescent="0.35">
      <c r="A31" s="1">
        <v>2.542889721247775</v>
      </c>
      <c r="B31" s="1">
        <v>12.813552080435329</v>
      </c>
      <c r="C31" s="25">
        <f t="shared" si="0"/>
        <v>1.6090523710445268</v>
      </c>
      <c r="G31">
        <f t="shared" si="1"/>
        <v>12.931870413482638</v>
      </c>
    </row>
    <row r="32" spans="1:18" x14ac:dyDescent="0.35">
      <c r="A32" s="1">
        <v>3.7768927010474727</v>
      </c>
      <c r="B32" s="1">
        <v>22.88092514895834</v>
      </c>
      <c r="C32" s="25">
        <f t="shared" si="0"/>
        <v>1.6090523710445268</v>
      </c>
      <c r="G32">
        <f t="shared" si="1"/>
        <v>25.587403304632076</v>
      </c>
    </row>
    <row r="33" spans="1:7" x14ac:dyDescent="0.35">
      <c r="A33" s="1">
        <v>0.47007569416018669</v>
      </c>
      <c r="B33" s="1">
        <v>-13.7816543833178</v>
      </c>
      <c r="C33" s="25">
        <f t="shared" si="0"/>
        <v>1.6090523710445268</v>
      </c>
      <c r="G33">
        <f t="shared" si="1"/>
        <v>-8.326235544495642</v>
      </c>
    </row>
    <row r="34" spans="1:7" x14ac:dyDescent="0.35">
      <c r="A34" s="1">
        <v>1.1203587215859443</v>
      </c>
      <c r="B34" s="1">
        <v>-2.9221409881283762</v>
      </c>
      <c r="C34" s="25">
        <f t="shared" si="0"/>
        <v>1.6090523710445268</v>
      </c>
      <c r="G34">
        <f t="shared" si="1"/>
        <v>-1.6571444832416855</v>
      </c>
    </row>
    <row r="35" spans="1:7" x14ac:dyDescent="0.35">
      <c r="A35" s="1">
        <v>0.69118010893726023</v>
      </c>
      <c r="B35" s="1">
        <v>-9.7206980121409288</v>
      </c>
      <c r="C35" s="25">
        <f t="shared" si="0"/>
        <v>1.6090523710445268</v>
      </c>
      <c r="G35">
        <f t="shared" si="1"/>
        <v>-6.0586606363347197</v>
      </c>
    </row>
    <row r="36" spans="1:7" x14ac:dyDescent="0.35">
      <c r="A36" s="1">
        <v>0.21942350182507653</v>
      </c>
      <c r="B36" s="1">
        <v>-11.543028671847424</v>
      </c>
      <c r="C36" s="25">
        <f t="shared" si="0"/>
        <v>1.6090523710445268</v>
      </c>
      <c r="G36">
        <f t="shared" si="1"/>
        <v>-10.896842841449333</v>
      </c>
    </row>
    <row r="37" spans="1:7" x14ac:dyDescent="0.35">
      <c r="A37" s="1">
        <v>0.56228481449943502</v>
      </c>
      <c r="B37" s="1">
        <v>-8.8119320429977961</v>
      </c>
      <c r="C37" s="25">
        <f t="shared" si="0"/>
        <v>1.6090523710445268</v>
      </c>
      <c r="G37">
        <f t="shared" si="1"/>
        <v>-7.380568820492484</v>
      </c>
    </row>
    <row r="38" spans="1:7" x14ac:dyDescent="0.35">
      <c r="A38" s="1">
        <v>2.0219487775320886</v>
      </c>
      <c r="B38" s="1">
        <v>7.8409034409123706</v>
      </c>
      <c r="C38" s="25">
        <f t="shared" si="0"/>
        <v>1.6090523710445268</v>
      </c>
      <c r="G38">
        <f t="shared" si="1"/>
        <v>7.5892696617320752</v>
      </c>
    </row>
    <row r="39" spans="1:7" x14ac:dyDescent="0.35">
      <c r="A39" s="1">
        <v>1.8258458036725642</v>
      </c>
      <c r="B39" s="1">
        <v>2.5442848305392545</v>
      </c>
      <c r="C39" s="25">
        <f t="shared" si="0"/>
        <v>1.6090523710445268</v>
      </c>
      <c r="G39">
        <f t="shared" si="1"/>
        <v>5.5781013936179491</v>
      </c>
    </row>
    <row r="40" spans="1:7" x14ac:dyDescent="0.35">
      <c r="A40" s="1">
        <v>2.1687446330033708</v>
      </c>
      <c r="B40" s="1">
        <v>7.1835843351000221</v>
      </c>
      <c r="C40" s="25">
        <f t="shared" si="0"/>
        <v>1.6090523710445268</v>
      </c>
      <c r="G40">
        <f t="shared" si="1"/>
        <v>9.0947601731916059</v>
      </c>
    </row>
    <row r="41" spans="1:7" x14ac:dyDescent="0.35">
      <c r="A41" s="1">
        <v>2.539678636516328</v>
      </c>
      <c r="B41" s="1">
        <v>16.253839708544547</v>
      </c>
      <c r="C41" s="25">
        <f t="shared" si="0"/>
        <v>1.6090523710445268</v>
      </c>
      <c r="G41">
        <f t="shared" si="1"/>
        <v>12.898938573689438</v>
      </c>
    </row>
    <row r="42" spans="1:7" x14ac:dyDescent="0.35">
      <c r="A42" s="1">
        <v>1.606057882476307</v>
      </c>
      <c r="B42" s="1">
        <v>-0.14416218113910872</v>
      </c>
      <c r="C42" s="25">
        <f t="shared" si="0"/>
        <v>1.6090523710445268</v>
      </c>
      <c r="G42">
        <f t="shared" si="1"/>
        <v>3.3240280151013977</v>
      </c>
    </row>
    <row r="43" spans="1:7" x14ac:dyDescent="0.35">
      <c r="A43" s="1">
        <v>1.4614976786688203</v>
      </c>
      <c r="B43" s="1">
        <v>-1.0658407013106626</v>
      </c>
      <c r="C43" s="25">
        <f t="shared" si="0"/>
        <v>1.6090523710445268</v>
      </c>
      <c r="G43">
        <f t="shared" si="1"/>
        <v>1.841465619398047</v>
      </c>
    </row>
    <row r="44" spans="1:7" x14ac:dyDescent="0.35">
      <c r="A44" s="1">
        <v>0.35269630794937257</v>
      </c>
      <c r="B44" s="1">
        <v>-11.98529889229394</v>
      </c>
      <c r="C44" s="25">
        <f t="shared" si="0"/>
        <v>1.6090523710445268</v>
      </c>
      <c r="G44">
        <f t="shared" si="1"/>
        <v>-9.5300403223212307</v>
      </c>
    </row>
    <row r="45" spans="1:7" x14ac:dyDescent="0.35">
      <c r="A45" s="1">
        <v>0.7800366044320981</v>
      </c>
      <c r="B45" s="1">
        <v>-4.5866595377883641</v>
      </c>
      <c r="C45" s="25">
        <f t="shared" si="0"/>
        <v>1.6090523710445268</v>
      </c>
      <c r="G45">
        <f t="shared" si="1"/>
        <v>-5.1473773414518131</v>
      </c>
    </row>
    <row r="46" spans="1:7" x14ac:dyDescent="0.35">
      <c r="A46" s="1">
        <v>0.42635173637245316</v>
      </c>
      <c r="B46" s="1">
        <v>-13.080802313605091</v>
      </c>
      <c r="C46" s="25">
        <f t="shared" si="0"/>
        <v>1.6090523710445268</v>
      </c>
      <c r="G46">
        <f t="shared" si="1"/>
        <v>-8.774654223357917</v>
      </c>
    </row>
    <row r="47" spans="1:7" x14ac:dyDescent="0.35">
      <c r="A47" s="1">
        <v>-8.0413027113536373E-2</v>
      </c>
      <c r="B47" s="1">
        <v>-17.208835055906093</v>
      </c>
      <c r="C47" s="25">
        <f t="shared" si="0"/>
        <v>1.6090523710445268</v>
      </c>
      <c r="G47">
        <f t="shared" si="1"/>
        <v>-13.971868685038975</v>
      </c>
    </row>
    <row r="48" spans="1:7" x14ac:dyDescent="0.35">
      <c r="A48" s="1">
        <v>-0.79930037676240318</v>
      </c>
      <c r="B48" s="1">
        <v>-17.998806237708777</v>
      </c>
      <c r="C48" s="25">
        <f t="shared" si="0"/>
        <v>1.6090523710445268</v>
      </c>
      <c r="G48">
        <f t="shared" si="1"/>
        <v>-21.344543344211392</v>
      </c>
    </row>
    <row r="49" spans="1:7" x14ac:dyDescent="0.35">
      <c r="A49" s="1">
        <v>3.35261001206527</v>
      </c>
      <c r="B49" s="1">
        <v>19.832986713983701</v>
      </c>
      <c r="C49" s="25">
        <f t="shared" si="0"/>
        <v>1.6090523710445268</v>
      </c>
      <c r="G49">
        <f t="shared" si="1"/>
        <v>21.236098151032557</v>
      </c>
    </row>
    <row r="50" spans="1:7" x14ac:dyDescent="0.35">
      <c r="A50" s="1">
        <v>2.0406405989560881</v>
      </c>
      <c r="B50" s="1">
        <v>9.8926893820607802</v>
      </c>
      <c r="C50" s="25">
        <f t="shared" si="0"/>
        <v>1.6090523710445268</v>
      </c>
      <c r="G50">
        <f t="shared" si="1"/>
        <v>7.7809668980428945</v>
      </c>
    </row>
    <row r="51" spans="1:7" x14ac:dyDescent="0.35">
      <c r="A51" s="1">
        <v>0.57619496752886334</v>
      </c>
      <c r="B51" s="1">
        <v>-3.7776981066126609</v>
      </c>
      <c r="C51" s="25">
        <f t="shared" si="0"/>
        <v>1.6090523710445268</v>
      </c>
      <c r="G51">
        <f t="shared" si="1"/>
        <v>-7.2379108187967125</v>
      </c>
    </row>
    <row r="52" spans="1:7" x14ac:dyDescent="0.35">
      <c r="A52" s="1">
        <v>1.5249588083534036</v>
      </c>
      <c r="B52" s="1">
        <v>-1.506347638904117</v>
      </c>
      <c r="C52" s="25">
        <f t="shared" si="0"/>
        <v>1.6090523710445268</v>
      </c>
      <c r="G52">
        <f t="shared" si="1"/>
        <v>2.4923023087576688</v>
      </c>
    </row>
    <row r="53" spans="1:7" x14ac:dyDescent="0.35">
      <c r="A53" s="1">
        <v>2.1932941687409766</v>
      </c>
      <c r="B53" s="1">
        <v>12.111011761182453</v>
      </c>
      <c r="C53" s="25">
        <f t="shared" si="0"/>
        <v>1.6090523710445268</v>
      </c>
      <c r="G53">
        <f t="shared" si="1"/>
        <v>9.3465322208086619</v>
      </c>
    </row>
    <row r="54" spans="1:7" x14ac:dyDescent="0.35">
      <c r="A54" s="1">
        <v>0.51877743013756117</v>
      </c>
      <c r="B54" s="1">
        <v>-3.2504321956803324</v>
      </c>
      <c r="C54" s="25">
        <f t="shared" si="0"/>
        <v>1.6090523710445268</v>
      </c>
      <c r="G54">
        <f t="shared" si="1"/>
        <v>-7.8267663927940916</v>
      </c>
    </row>
    <row r="55" spans="1:7" x14ac:dyDescent="0.35">
      <c r="A55" s="1">
        <v>1.5232364527619211</v>
      </c>
      <c r="B55" s="1">
        <v>-0.57503415923565626</v>
      </c>
      <c r="C55" s="25">
        <f t="shared" si="0"/>
        <v>1.6090523710445268</v>
      </c>
      <c r="G55">
        <f t="shared" si="1"/>
        <v>2.4746383904405516</v>
      </c>
    </row>
    <row r="56" spans="1:7" x14ac:dyDescent="0.35">
      <c r="A56" s="1">
        <v>1.5457328042102745</v>
      </c>
      <c r="B56" s="1">
        <v>4.4640462470415514</v>
      </c>
      <c r="C56" s="25">
        <f t="shared" si="0"/>
        <v>1.6090523710445268</v>
      </c>
      <c r="G56">
        <f t="shared" si="1"/>
        <v>2.7053536483013598</v>
      </c>
    </row>
    <row r="57" spans="1:7" x14ac:dyDescent="0.35">
      <c r="A57" s="1">
        <v>1.8724176167452242</v>
      </c>
      <c r="B57" s="1">
        <v>7.5937539400474634</v>
      </c>
      <c r="C57" s="25">
        <f t="shared" si="0"/>
        <v>1.6090523710445268</v>
      </c>
      <c r="G57">
        <f t="shared" si="1"/>
        <v>6.0557267493015949</v>
      </c>
    </row>
    <row r="58" spans="1:7" x14ac:dyDescent="0.35">
      <c r="A58" s="1">
        <v>1.2083779135209625</v>
      </c>
      <c r="B58" s="1">
        <v>-0.76411469712911639</v>
      </c>
      <c r="C58" s="25">
        <f t="shared" si="0"/>
        <v>1.6090523710445268</v>
      </c>
      <c r="G58">
        <f t="shared" si="1"/>
        <v>-0.75444830112482286</v>
      </c>
    </row>
    <row r="59" spans="1:7" x14ac:dyDescent="0.35">
      <c r="A59" s="1">
        <v>-1.6339095585281029</v>
      </c>
      <c r="B59" s="1">
        <v>-33.639991438074503</v>
      </c>
      <c r="C59" s="25">
        <f t="shared" si="0"/>
        <v>1.6090523710445268</v>
      </c>
      <c r="G59">
        <f t="shared" si="1"/>
        <v>-29.904023445957677</v>
      </c>
    </row>
    <row r="60" spans="1:7" x14ac:dyDescent="0.35">
      <c r="A60" s="1">
        <v>1.7577820623628213</v>
      </c>
      <c r="B60" s="1">
        <v>7.8189323226542911</v>
      </c>
      <c r="C60" s="25">
        <f t="shared" si="0"/>
        <v>1.6090523710445268</v>
      </c>
      <c r="G60">
        <f t="shared" si="1"/>
        <v>4.8800618175871371</v>
      </c>
    </row>
    <row r="61" spans="1:7" x14ac:dyDescent="0.35">
      <c r="A61" s="1">
        <v>2.6137672117911279</v>
      </c>
      <c r="B61" s="1">
        <v>15.500205113814445</v>
      </c>
      <c r="C61" s="25">
        <f t="shared" si="0"/>
        <v>1.6090523710445268</v>
      </c>
      <c r="G61">
        <f t="shared" si="1"/>
        <v>13.658766885774085</v>
      </c>
    </row>
    <row r="62" spans="1:7" x14ac:dyDescent="0.35">
      <c r="A62" s="1">
        <v>1.5844414671519189</v>
      </c>
      <c r="B62" s="1">
        <v>1.5825521637016209</v>
      </c>
      <c r="C62" s="25">
        <f t="shared" si="0"/>
        <v>1.6090523710445268</v>
      </c>
      <c r="G62">
        <f t="shared" si="1"/>
        <v>3.1023370957075542</v>
      </c>
    </row>
    <row r="63" spans="1:7" x14ac:dyDescent="0.35">
      <c r="A63" s="1">
        <v>3.7838162294647191</v>
      </c>
      <c r="B63" s="1">
        <v>28.901414003077662</v>
      </c>
      <c r="C63" s="25">
        <f t="shared" si="0"/>
        <v>1.6090523710445268</v>
      </c>
      <c r="G63">
        <f t="shared" si="1"/>
        <v>25.658408758461285</v>
      </c>
    </row>
    <row r="64" spans="1:7" x14ac:dyDescent="0.35">
      <c r="A64" s="1">
        <v>3.9643327378726099</v>
      </c>
      <c r="B64" s="1">
        <v>22.099678295082413</v>
      </c>
      <c r="C64" s="25">
        <f t="shared" si="0"/>
        <v>1.6090523710445268</v>
      </c>
      <c r="G64">
        <f t="shared" si="1"/>
        <v>27.509727310319512</v>
      </c>
    </row>
    <row r="65" spans="1:7" x14ac:dyDescent="0.35">
      <c r="A65" s="1">
        <v>3.2104628113884246</v>
      </c>
      <c r="B65" s="1">
        <v>17.854539014981128</v>
      </c>
      <c r="C65" s="25">
        <f t="shared" si="0"/>
        <v>1.6090523710445268</v>
      </c>
      <c r="G65">
        <f t="shared" si="1"/>
        <v>19.778282730001202</v>
      </c>
    </row>
    <row r="66" spans="1:7" x14ac:dyDescent="0.35">
      <c r="A66" s="1">
        <v>1.5993867388388026</v>
      </c>
      <c r="B66" s="1">
        <v>4.8223746539879357</v>
      </c>
      <c r="C66" s="25">
        <f t="shared" si="0"/>
        <v>1.6090523710445268</v>
      </c>
      <c r="G66">
        <f t="shared" si="1"/>
        <v>3.2556109374216327</v>
      </c>
    </row>
    <row r="67" spans="1:7" x14ac:dyDescent="0.35">
      <c r="A67" s="1">
        <v>3.0511295714532025</v>
      </c>
      <c r="B67" s="1">
        <v>17.4496729010134</v>
      </c>
      <c r="C67" s="25">
        <f t="shared" ref="C67:C76" si="10">AVERAGE($A$2:$A$76)</f>
        <v>1.6090523710445268</v>
      </c>
      <c r="G67">
        <f t="shared" ref="G67:G76" si="11">$E$3+$E$2*A67</f>
        <v>18.144212884415484</v>
      </c>
    </row>
    <row r="68" spans="1:7" x14ac:dyDescent="0.35">
      <c r="A68" s="1">
        <v>3.2115610262408154</v>
      </c>
      <c r="B68" s="1">
        <v>25.745826638332801</v>
      </c>
      <c r="C68" s="25">
        <f t="shared" si="10"/>
        <v>1.6090523710445268</v>
      </c>
      <c r="G68">
        <f t="shared" si="11"/>
        <v>19.789545664056874</v>
      </c>
    </row>
    <row r="69" spans="1:7" x14ac:dyDescent="0.35">
      <c r="A69" s="1">
        <v>2.7320163023105124</v>
      </c>
      <c r="B69" s="1">
        <v>19.315526292804861</v>
      </c>
      <c r="C69" s="25">
        <f t="shared" si="10"/>
        <v>1.6090523710445268</v>
      </c>
      <c r="G69">
        <f t="shared" si="11"/>
        <v>14.871491067898418</v>
      </c>
    </row>
    <row r="70" spans="1:7" x14ac:dyDescent="0.35">
      <c r="A70" s="1">
        <v>2.0529034297069302</v>
      </c>
      <c r="B70" s="1">
        <v>8.3715560827404261</v>
      </c>
      <c r="C70" s="25">
        <f t="shared" si="10"/>
        <v>1.6090523710445268</v>
      </c>
      <c r="G70">
        <f t="shared" si="11"/>
        <v>7.9067304986551648</v>
      </c>
    </row>
    <row r="71" spans="1:7" x14ac:dyDescent="0.35">
      <c r="A71" s="1">
        <v>4.8729247661540285</v>
      </c>
      <c r="B71" s="1">
        <v>36.95609689707635</v>
      </c>
      <c r="C71" s="25">
        <f t="shared" si="10"/>
        <v>1.6090523710445268</v>
      </c>
      <c r="G71">
        <f t="shared" si="11"/>
        <v>36.827951404412168</v>
      </c>
    </row>
    <row r="72" spans="1:7" x14ac:dyDescent="0.35">
      <c r="A72" s="1">
        <v>1.8131685843982268</v>
      </c>
      <c r="B72" s="1">
        <v>-1.7858944779145531</v>
      </c>
      <c r="C72" s="25">
        <f t="shared" si="10"/>
        <v>1.6090523710445268</v>
      </c>
      <c r="G72">
        <f t="shared" si="11"/>
        <v>5.4480879591927476</v>
      </c>
    </row>
    <row r="73" spans="1:7" x14ac:dyDescent="0.35">
      <c r="A73" s="1">
        <v>1.5187617388291983</v>
      </c>
      <c r="B73" s="1">
        <v>1.6734516116703162</v>
      </c>
      <c r="C73" s="25">
        <f t="shared" si="10"/>
        <v>1.6090523710445268</v>
      </c>
      <c r="G73">
        <f t="shared" si="11"/>
        <v>2.4287471808721186</v>
      </c>
    </row>
    <row r="74" spans="1:7" x14ac:dyDescent="0.35">
      <c r="A74" s="1">
        <v>0.93959664960857481</v>
      </c>
      <c r="B74" s="1">
        <v>3.1218435247428715</v>
      </c>
      <c r="C74" s="25">
        <f t="shared" si="10"/>
        <v>1.6090523710445268</v>
      </c>
      <c r="G74">
        <f t="shared" si="11"/>
        <v>-3.5109814551372072</v>
      </c>
    </row>
    <row r="75" spans="1:7" x14ac:dyDescent="0.35">
      <c r="A75" s="1">
        <v>0.46003146204748191</v>
      </c>
      <c r="B75" s="1">
        <v>-4.8829285737592727</v>
      </c>
      <c r="C75" s="25">
        <f t="shared" si="10"/>
        <v>1.6090523710445268</v>
      </c>
      <c r="G75">
        <f t="shared" si="11"/>
        <v>-8.4292459196320983</v>
      </c>
    </row>
    <row r="76" spans="1:7" x14ac:dyDescent="0.35">
      <c r="A76" s="1">
        <v>3.4356275515747257</v>
      </c>
      <c r="B76" s="1">
        <v>24.882172743265983</v>
      </c>
      <c r="C76" s="25">
        <f t="shared" si="10"/>
        <v>1.6090523710445268</v>
      </c>
      <c r="G76">
        <f t="shared" si="11"/>
        <v>22.087499013917629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22B8-81B4-4060-A019-75A8D79E57AA}">
  <dimension ref="A1:X76"/>
  <sheetViews>
    <sheetView zoomScale="79" workbookViewId="0">
      <selection activeCell="N6" sqref="N6"/>
    </sheetView>
  </sheetViews>
  <sheetFormatPr defaultRowHeight="14.5" x14ac:dyDescent="0.35"/>
  <cols>
    <col min="9" max="9" width="18.54296875" bestFit="1" customWidth="1"/>
    <col min="11" max="11" width="11.08984375" bestFit="1" customWidth="1"/>
    <col min="23" max="23" width="12.453125" bestFit="1" customWidth="1"/>
  </cols>
  <sheetData>
    <row r="1" spans="1:24" x14ac:dyDescent="0.35">
      <c r="A1" s="9" t="s">
        <v>72</v>
      </c>
      <c r="B1" s="9" t="s">
        <v>73</v>
      </c>
      <c r="C1" s="9" t="s">
        <v>112</v>
      </c>
      <c r="D1" s="38" t="s">
        <v>86</v>
      </c>
      <c r="E1" s="38"/>
      <c r="F1" s="38"/>
      <c r="G1" s="9" t="s">
        <v>113</v>
      </c>
      <c r="I1" s="9" t="s">
        <v>114</v>
      </c>
      <c r="J1">
        <f>SUMXMY2(G2:G76,B2:B76)</f>
        <v>70.253398564299644</v>
      </c>
      <c r="P1" s="9" t="s">
        <v>72</v>
      </c>
      <c r="Q1" s="9" t="s">
        <v>73</v>
      </c>
      <c r="R1" s="9" t="s">
        <v>128</v>
      </c>
      <c r="S1" s="9"/>
      <c r="T1" s="9" t="s">
        <v>118</v>
      </c>
      <c r="U1" s="9" t="s">
        <v>119</v>
      </c>
      <c r="V1" s="9" t="s">
        <v>120</v>
      </c>
      <c r="W1" s="9" t="s">
        <v>122</v>
      </c>
      <c r="X1" s="9" t="s">
        <v>123</v>
      </c>
    </row>
    <row r="2" spans="1:24" x14ac:dyDescent="0.35">
      <c r="A2" s="1">
        <v>1.0619998571783071</v>
      </c>
      <c r="B2" s="1">
        <v>4.3074654860588</v>
      </c>
      <c r="C2" s="25">
        <f>AVERAGE($A$2:$A$76)</f>
        <v>1.6090523710445268</v>
      </c>
      <c r="D2" s="9" t="s">
        <v>83</v>
      </c>
      <c r="E2">
        <v>2.8957763444408702</v>
      </c>
      <c r="G2">
        <f>$E$2+$E$3*A2+$E$4*A2*A2</f>
        <v>2.4938368368945651</v>
      </c>
      <c r="P2">
        <v>-1</v>
      </c>
      <c r="Q2">
        <v>6.9240000000000004</v>
      </c>
      <c r="R2">
        <f>AVERAGE($Q$2:$Q$6)</f>
        <v>6.6757999999999997</v>
      </c>
      <c r="T2">
        <v>-1</v>
      </c>
      <c r="U2">
        <f>AVERAGE(Q2:Q6)</f>
        <v>6.6757999999999997</v>
      </c>
      <c r="V2">
        <f>$E$2+$E$3*T2+$E$4*T2*T2</f>
        <v>6.3497844636872003</v>
      </c>
      <c r="W2">
        <f>U2-V2</f>
        <v>0.32601553631279945</v>
      </c>
      <c r="X2">
        <f>W2*W2</f>
        <v>0.10628612991732225</v>
      </c>
    </row>
    <row r="3" spans="1:24" x14ac:dyDescent="0.35">
      <c r="A3" s="1">
        <v>1.3013083768455544</v>
      </c>
      <c r="B3" s="1">
        <v>2.3717191146496228</v>
      </c>
      <c r="C3" s="25">
        <f t="shared" ref="C3:C66" si="0">AVERAGE($A$2:$A$76)</f>
        <v>1.6090523710445268</v>
      </c>
      <c r="D3" s="9" t="s">
        <v>84</v>
      </c>
      <c r="E3">
        <v>-1.9624784544532301</v>
      </c>
      <c r="G3">
        <f t="shared" ref="G3:G66" si="1">$E$2+$E$3*A3+$E$4*A3*A3</f>
        <v>2.8677482345397856</v>
      </c>
      <c r="I3" s="9" t="s">
        <v>115</v>
      </c>
      <c r="J3">
        <f>J1/73</f>
        <v>0.96237532279862525</v>
      </c>
      <c r="P3">
        <v>-1</v>
      </c>
      <c r="Q3">
        <v>5.923</v>
      </c>
      <c r="R3">
        <f t="shared" ref="R3:R6" si="2">AVERAGE($Q$2:$Q$6)</f>
        <v>6.6757999999999997</v>
      </c>
      <c r="T3">
        <v>0.5</v>
      </c>
      <c r="U3">
        <f>AVERAGE(Q7:Q11)</f>
        <v>2.3959999999999999</v>
      </c>
      <c r="V3">
        <f t="shared" ref="V3:V6" si="3">$E$2+$E$3*T3+$E$4*T3*T3</f>
        <v>2.28741953341253</v>
      </c>
      <c r="W3">
        <f t="shared" ref="W3:W6" si="4">U3-V3</f>
        <v>0.10858046658746989</v>
      </c>
      <c r="X3">
        <f t="shared" ref="X3:X6" si="5">W3*W3</f>
        <v>1.1789717724352666E-2</v>
      </c>
    </row>
    <row r="4" spans="1:24" x14ac:dyDescent="0.35">
      <c r="A4" s="1">
        <v>0.60844053374603391</v>
      </c>
      <c r="B4" s="1">
        <v>0.59558134499926085</v>
      </c>
      <c r="C4" s="25">
        <f t="shared" si="0"/>
        <v>1.6090523710445268</v>
      </c>
      <c r="D4" s="9" t="s">
        <v>85</v>
      </c>
      <c r="E4">
        <v>1.4915296647931</v>
      </c>
      <c r="G4">
        <f t="shared" si="1"/>
        <v>2.2538890137025369</v>
      </c>
      <c r="P4">
        <v>-1</v>
      </c>
      <c r="Q4">
        <v>6.726</v>
      </c>
      <c r="R4">
        <f t="shared" si="2"/>
        <v>6.6757999999999997</v>
      </c>
      <c r="T4">
        <v>1</v>
      </c>
      <c r="U4">
        <f>AVERAGE(Q12:Q16)</f>
        <v>2.2206000000000001</v>
      </c>
      <c r="V4">
        <f t="shared" si="3"/>
        <v>2.4248275547807401</v>
      </c>
      <c r="W4">
        <f t="shared" si="4"/>
        <v>-0.20422755478073995</v>
      </c>
      <c r="X4">
        <f t="shared" si="5"/>
        <v>4.1708894131720138E-2</v>
      </c>
    </row>
    <row r="5" spans="1:24" x14ac:dyDescent="0.35">
      <c r="A5" s="1">
        <v>2.9850627394480398</v>
      </c>
      <c r="B5" s="1">
        <v>8.9729603473119059</v>
      </c>
      <c r="C5" s="25">
        <f t="shared" si="0"/>
        <v>1.6090523710445268</v>
      </c>
      <c r="G5">
        <f t="shared" si="1"/>
        <v>10.32807860559006</v>
      </c>
      <c r="I5" s="9" t="s">
        <v>116</v>
      </c>
      <c r="J5">
        <f>SUMXMY2(C2:C76,A2:A76)</f>
        <v>119.26172318370118</v>
      </c>
      <c r="P5">
        <v>-1</v>
      </c>
      <c r="Q5">
        <v>6.5460000000000003</v>
      </c>
      <c r="R5">
        <f t="shared" si="2"/>
        <v>6.6757999999999997</v>
      </c>
      <c r="T5">
        <v>2</v>
      </c>
      <c r="U5">
        <f>AVERAGE(Q17:Q21)</f>
        <v>5.0206</v>
      </c>
      <c r="V5">
        <f t="shared" si="3"/>
        <v>4.93693809470681</v>
      </c>
      <c r="W5">
        <f t="shared" si="4"/>
        <v>8.3661905293189953E-2</v>
      </c>
      <c r="X5">
        <f t="shared" si="5"/>
        <v>6.9993143972866849E-3</v>
      </c>
    </row>
    <row r="6" spans="1:24" x14ac:dyDescent="0.35">
      <c r="A6" s="1">
        <v>0.32638348935870454</v>
      </c>
      <c r="B6" s="1">
        <v>2.339668448135054</v>
      </c>
      <c r="C6" s="25">
        <f t="shared" si="0"/>
        <v>1.6090523710445268</v>
      </c>
      <c r="G6">
        <f t="shared" si="1"/>
        <v>2.4141427394031747</v>
      </c>
      <c r="P6">
        <v>-1</v>
      </c>
      <c r="Q6">
        <v>7.26</v>
      </c>
      <c r="R6">
        <f t="shared" si="2"/>
        <v>6.6757999999999997</v>
      </c>
      <c r="T6">
        <v>3</v>
      </c>
      <c r="U6">
        <f>AVERAGE(Q22:Q26)</f>
        <v>10.4262</v>
      </c>
      <c r="V6">
        <f t="shared" si="3"/>
        <v>10.432107964219078</v>
      </c>
      <c r="W6">
        <f t="shared" si="4"/>
        <v>-5.9079642190784654E-3</v>
      </c>
      <c r="X6">
        <f t="shared" si="5"/>
        <v>3.4904041213911424E-5</v>
      </c>
    </row>
    <row r="7" spans="1:24" x14ac:dyDescent="0.35">
      <c r="A7" s="1">
        <v>2.467336291068932</v>
      </c>
      <c r="B7" s="1">
        <v>7.1780916050595653</v>
      </c>
      <c r="C7" s="25">
        <f t="shared" si="0"/>
        <v>1.6090523710445268</v>
      </c>
      <c r="G7">
        <f t="shared" si="1"/>
        <v>7.1337393237897544</v>
      </c>
      <c r="I7" s="9" t="s">
        <v>18</v>
      </c>
      <c r="J7">
        <f>J5*E2*E2/J3</f>
        <v>1039.1700797726633</v>
      </c>
      <c r="P7">
        <v>0.5</v>
      </c>
      <c r="Q7">
        <v>2.4889999999999999</v>
      </c>
      <c r="R7">
        <f>AVERAGE($Q$7:$Q$11)</f>
        <v>2.3959999999999999</v>
      </c>
    </row>
    <row r="8" spans="1:24" x14ac:dyDescent="0.35">
      <c r="A8" s="1">
        <v>-0.21862097886332776</v>
      </c>
      <c r="B8" s="1">
        <v>2.7078949240021339</v>
      </c>
      <c r="C8" s="25">
        <f t="shared" si="0"/>
        <v>1.6090523710445268</v>
      </c>
      <c r="G8">
        <f t="shared" si="1"/>
        <v>3.3961031629576861</v>
      </c>
      <c r="I8" s="9" t="s">
        <v>5</v>
      </c>
      <c r="J8">
        <f>_xlfn.F.INV.RT(0.05,1,73)</f>
        <v>3.9720375438052256</v>
      </c>
      <c r="K8" s="24" t="s">
        <v>130</v>
      </c>
      <c r="P8">
        <v>0.5</v>
      </c>
      <c r="Q8">
        <v>2.552</v>
      </c>
      <c r="R8">
        <f t="shared" ref="R8:R11" si="6">AVERAGE($Q$7:$Q$11)</f>
        <v>2.3959999999999999</v>
      </c>
    </row>
    <row r="9" spans="1:24" x14ac:dyDescent="0.35">
      <c r="A9" s="1">
        <v>2.8395560927165207</v>
      </c>
      <c r="B9" s="1">
        <v>9.1959244405064364</v>
      </c>
      <c r="C9" s="25">
        <f t="shared" si="0"/>
        <v>1.6090523710445268</v>
      </c>
      <c r="G9">
        <f t="shared" si="1"/>
        <v>9.3495299175317221</v>
      </c>
      <c r="P9">
        <v>0.5</v>
      </c>
      <c r="Q9">
        <v>1.8120000000000001</v>
      </c>
      <c r="R9">
        <f t="shared" si="6"/>
        <v>2.3959999999999999</v>
      </c>
    </row>
    <row r="10" spans="1:24" x14ac:dyDescent="0.35">
      <c r="A10" s="1">
        <v>1.7992260306200478</v>
      </c>
      <c r="B10" s="1">
        <v>4.499341604926129</v>
      </c>
      <c r="C10" s="25">
        <f t="shared" si="0"/>
        <v>1.6090523710445268</v>
      </c>
      <c r="G10">
        <f t="shared" si="1"/>
        <v>4.1932351982127667</v>
      </c>
      <c r="P10">
        <v>0.5</v>
      </c>
      <c r="Q10">
        <v>2.2549999999999999</v>
      </c>
      <c r="R10">
        <f t="shared" si="6"/>
        <v>2.3959999999999999</v>
      </c>
      <c r="U10" s="9" t="s">
        <v>124</v>
      </c>
      <c r="V10">
        <v>25</v>
      </c>
    </row>
    <row r="11" spans="1:24" x14ac:dyDescent="0.35">
      <c r="A11" s="1">
        <v>0.27952518545498606</v>
      </c>
      <c r="B11" s="1">
        <v>3.1504254415237973</v>
      </c>
      <c r="C11" s="25">
        <f t="shared" si="0"/>
        <v>1.6090523710445268</v>
      </c>
      <c r="G11">
        <f t="shared" si="1"/>
        <v>2.4637538605035152</v>
      </c>
      <c r="P11">
        <v>0.5</v>
      </c>
      <c r="Q11">
        <v>2.8719999999999999</v>
      </c>
      <c r="R11">
        <f t="shared" si="6"/>
        <v>2.3959999999999999</v>
      </c>
      <c r="U11" s="9" t="s">
        <v>125</v>
      </c>
      <c r="V11">
        <v>5</v>
      </c>
    </row>
    <row r="12" spans="1:24" x14ac:dyDescent="0.35">
      <c r="A12" s="1">
        <v>2.8443479929264868</v>
      </c>
      <c r="B12" s="1">
        <v>10.913241981109588</v>
      </c>
      <c r="C12" s="25">
        <f t="shared" si="0"/>
        <v>1.6090523710445268</v>
      </c>
      <c r="G12">
        <f t="shared" si="1"/>
        <v>9.3807502643969638</v>
      </c>
      <c r="P12">
        <v>1</v>
      </c>
      <c r="Q12">
        <v>1.841</v>
      </c>
      <c r="R12">
        <f>AVERAGE($Q$12:$Q$16)</f>
        <v>2.2206000000000001</v>
      </c>
      <c r="U12" s="9" t="s">
        <v>126</v>
      </c>
      <c r="V12">
        <f>5*SUMXMY2(V2:V6,U2:U6)</f>
        <v>0.83409480105947831</v>
      </c>
    </row>
    <row r="13" spans="1:24" x14ac:dyDescent="0.35">
      <c r="A13" s="1">
        <v>0.32903011894086376</v>
      </c>
      <c r="B13" s="1">
        <v>4.1469238970106286</v>
      </c>
      <c r="C13" s="25">
        <f t="shared" si="0"/>
        <v>1.6090523710445268</v>
      </c>
      <c r="G13">
        <f t="shared" si="1"/>
        <v>2.4115360484804542</v>
      </c>
      <c r="P13">
        <v>1</v>
      </c>
      <c r="Q13">
        <v>2.653</v>
      </c>
      <c r="R13">
        <f t="shared" ref="R13:R16" si="7">AVERAGE($Q$12:$Q$16)</f>
        <v>2.2206000000000001</v>
      </c>
      <c r="U13" s="9" t="s">
        <v>127</v>
      </c>
      <c r="V13">
        <f>SUMXMY2(Q2:Q26,R2:R26)</f>
        <v>5.4164579999999996</v>
      </c>
    </row>
    <row r="14" spans="1:24" x14ac:dyDescent="0.35">
      <c r="A14" s="1">
        <v>2.398138523552916</v>
      </c>
      <c r="B14" s="1">
        <v>7.651453716665678</v>
      </c>
      <c r="C14" s="25">
        <f t="shared" si="0"/>
        <v>1.6090523710445268</v>
      </c>
      <c r="G14">
        <f t="shared" si="1"/>
        <v>6.7673702514361107</v>
      </c>
      <c r="P14">
        <v>1</v>
      </c>
      <c r="Q14">
        <v>1.98</v>
      </c>
      <c r="R14">
        <f t="shared" si="7"/>
        <v>2.2206000000000001</v>
      </c>
    </row>
    <row r="15" spans="1:24" x14ac:dyDescent="0.35">
      <c r="A15" s="1">
        <v>1.1065986351823085</v>
      </c>
      <c r="B15" s="1">
        <v>1.7568564344019788</v>
      </c>
      <c r="C15" s="25">
        <f t="shared" si="0"/>
        <v>1.6090523710445268</v>
      </c>
      <c r="G15">
        <f t="shared" si="1"/>
        <v>2.5505687359995086</v>
      </c>
      <c r="P15">
        <v>1</v>
      </c>
      <c r="Q15">
        <v>2.516</v>
      </c>
      <c r="R15">
        <f t="shared" si="7"/>
        <v>2.2206000000000001</v>
      </c>
      <c r="U15" s="9" t="s">
        <v>18</v>
      </c>
      <c r="V15">
        <f>(V12*(V10-V11))/((V11-2)*V13)</f>
        <v>1.0266177651637267</v>
      </c>
    </row>
    <row r="16" spans="1:24" x14ac:dyDescent="0.35">
      <c r="A16" s="1">
        <v>0.60323253971000668</v>
      </c>
      <c r="B16" s="1">
        <v>2.2602249370791836</v>
      </c>
      <c r="C16" s="25">
        <f t="shared" si="0"/>
        <v>1.6090523710445268</v>
      </c>
      <c r="G16">
        <f t="shared" si="1"/>
        <v>2.2546974616647928</v>
      </c>
      <c r="P16">
        <v>1</v>
      </c>
      <c r="Q16">
        <v>2.113</v>
      </c>
      <c r="R16">
        <f t="shared" si="7"/>
        <v>2.2206000000000001</v>
      </c>
      <c r="U16" s="9" t="s">
        <v>5</v>
      </c>
      <c r="V16">
        <f>_xlfn.F.INV.RT(0.05,V11-2,V10-V11)</f>
        <v>3.0983912121407795</v>
      </c>
      <c r="W16" s="24" t="s">
        <v>129</v>
      </c>
    </row>
    <row r="17" spans="1:18" x14ac:dyDescent="0.35">
      <c r="A17" s="1">
        <v>-1.2148143999511376</v>
      </c>
      <c r="B17" s="1">
        <v>5.6497774975261752</v>
      </c>
      <c r="C17" s="25">
        <f t="shared" si="0"/>
        <v>1.6090523710445268</v>
      </c>
      <c r="G17">
        <f t="shared" si="1"/>
        <v>7.4809841693048309</v>
      </c>
      <c r="P17">
        <v>2</v>
      </c>
      <c r="Q17">
        <v>4.6230000000000002</v>
      </c>
      <c r="R17">
        <f>AVERAGE($Q$17:$Q$21)</f>
        <v>5.0206</v>
      </c>
    </row>
    <row r="18" spans="1:18" x14ac:dyDescent="0.35">
      <c r="A18" s="1">
        <v>3.0732337033114163</v>
      </c>
      <c r="B18" s="1">
        <v>12.936713174355999</v>
      </c>
      <c r="C18" s="25">
        <f t="shared" si="0"/>
        <v>1.6090523710445268</v>
      </c>
      <c r="G18">
        <f t="shared" si="1"/>
        <v>10.951769180098896</v>
      </c>
      <c r="P18">
        <v>2</v>
      </c>
      <c r="Q18">
        <v>4.9619999999999997</v>
      </c>
      <c r="R18">
        <f t="shared" ref="R18:R21" si="8">AVERAGE($Q$17:$Q$21)</f>
        <v>5.0206</v>
      </c>
    </row>
    <row r="19" spans="1:18" x14ac:dyDescent="0.35">
      <c r="A19" s="1">
        <v>2.516169335343875</v>
      </c>
      <c r="B19" s="1">
        <v>7.3712049004584852</v>
      </c>
      <c r="C19" s="25">
        <f t="shared" si="0"/>
        <v>1.6090523710445268</v>
      </c>
      <c r="G19">
        <f t="shared" si="1"/>
        <v>7.4008838142174023</v>
      </c>
      <c r="P19">
        <v>2</v>
      </c>
      <c r="Q19">
        <v>3.9369999999999998</v>
      </c>
      <c r="R19">
        <f t="shared" si="8"/>
        <v>5.0206</v>
      </c>
    </row>
    <row r="20" spans="1:18" x14ac:dyDescent="0.35">
      <c r="A20" s="1">
        <v>1.7469585069775349</v>
      </c>
      <c r="B20" s="1">
        <v>3.2340107945720016</v>
      </c>
      <c r="C20" s="25">
        <f t="shared" si="0"/>
        <v>1.6090523710445268</v>
      </c>
      <c r="G20">
        <f t="shared" si="1"/>
        <v>4.0193536400269556</v>
      </c>
      <c r="P20">
        <v>2</v>
      </c>
      <c r="Q20">
        <v>5.8239999999999998</v>
      </c>
      <c r="R20">
        <f t="shared" si="8"/>
        <v>5.0206</v>
      </c>
    </row>
    <row r="21" spans="1:18" x14ac:dyDescent="0.35">
      <c r="A21" s="1">
        <v>1.1585097505885642</v>
      </c>
      <c r="B21" s="1">
        <v>2.5518427630706384</v>
      </c>
      <c r="C21" s="25">
        <f t="shared" si="0"/>
        <v>1.6090523710445268</v>
      </c>
      <c r="G21">
        <f t="shared" si="1"/>
        <v>2.6240747662402732</v>
      </c>
      <c r="P21">
        <v>2</v>
      </c>
      <c r="Q21">
        <v>5.7569999999999997</v>
      </c>
      <c r="R21">
        <f t="shared" si="8"/>
        <v>5.0206</v>
      </c>
    </row>
    <row r="22" spans="1:18" x14ac:dyDescent="0.35">
      <c r="A22" s="1">
        <v>-0.70848278331686743</v>
      </c>
      <c r="B22" s="1">
        <v>5.3337510084367867</v>
      </c>
      <c r="C22" s="25">
        <f t="shared" si="0"/>
        <v>1.6090523710445268</v>
      </c>
      <c r="G22">
        <f t="shared" si="1"/>
        <v>5.034828656853966</v>
      </c>
      <c r="P22">
        <v>3</v>
      </c>
      <c r="Q22">
        <v>9.9220000000000006</v>
      </c>
      <c r="R22">
        <f>AVERAGE($Q$22:$Q$26)</f>
        <v>10.4262</v>
      </c>
    </row>
    <row r="23" spans="1:18" x14ac:dyDescent="0.35">
      <c r="A23" s="1">
        <v>2.9413012650038581</v>
      </c>
      <c r="B23" s="1">
        <v>9.6615066189757286</v>
      </c>
      <c r="C23" s="25">
        <f t="shared" si="0"/>
        <v>1.6090523710445268</v>
      </c>
      <c r="G23">
        <f t="shared" si="1"/>
        <v>10.02713666710105</v>
      </c>
      <c r="P23">
        <v>3</v>
      </c>
      <c r="Q23">
        <v>10.045999999999999</v>
      </c>
      <c r="R23">
        <f t="shared" ref="R23:R26" si="9">AVERAGE($Q$22:$Q$26)</f>
        <v>10.4262</v>
      </c>
    </row>
    <row r="24" spans="1:18" x14ac:dyDescent="0.35">
      <c r="A24" s="1">
        <v>3.0082821391843027</v>
      </c>
      <c r="B24" s="1">
        <v>8.7552410873919513</v>
      </c>
      <c r="C24" s="25">
        <f t="shared" si="0"/>
        <v>1.6090523710445268</v>
      </c>
      <c r="G24">
        <f t="shared" si="1"/>
        <v>10.490075091932573</v>
      </c>
      <c r="P24">
        <v>3</v>
      </c>
      <c r="Q24">
        <v>10.991</v>
      </c>
      <c r="R24">
        <f t="shared" si="9"/>
        <v>10.4262</v>
      </c>
    </row>
    <row r="25" spans="1:18" x14ac:dyDescent="0.35">
      <c r="A25" s="1">
        <v>3.1021658666431904</v>
      </c>
      <c r="B25" s="1">
        <v>11.130936017945684</v>
      </c>
      <c r="C25" s="25">
        <f t="shared" si="0"/>
        <v>1.6090523710445268</v>
      </c>
      <c r="G25">
        <f t="shared" si="1"/>
        <v>11.16147856136787</v>
      </c>
      <c r="P25">
        <v>3</v>
      </c>
      <c r="Q25">
        <v>10.47</v>
      </c>
      <c r="R25">
        <f t="shared" si="9"/>
        <v>10.4262</v>
      </c>
    </row>
    <row r="26" spans="1:18" x14ac:dyDescent="0.35">
      <c r="A26" s="1">
        <v>1.0323361190457945</v>
      </c>
      <c r="B26" s="1">
        <v>3.0263641046336884</v>
      </c>
      <c r="C26" s="25">
        <f t="shared" si="0"/>
        <v>1.6090523710445268</v>
      </c>
      <c r="G26">
        <f t="shared" si="1"/>
        <v>2.4593887595564965</v>
      </c>
      <c r="P26">
        <v>3</v>
      </c>
      <c r="Q26">
        <v>10.702</v>
      </c>
      <c r="R26">
        <f t="shared" si="9"/>
        <v>10.4262</v>
      </c>
    </row>
    <row r="27" spans="1:18" x14ac:dyDescent="0.35">
      <c r="A27" s="1">
        <v>1.5172695990841021</v>
      </c>
      <c r="B27" s="1">
        <v>1.3218267960866461</v>
      </c>
      <c r="C27" s="25">
        <f t="shared" si="0"/>
        <v>1.6090523710445268</v>
      </c>
      <c r="G27">
        <f t="shared" si="1"/>
        <v>3.3518283828190123</v>
      </c>
    </row>
    <row r="28" spans="1:18" x14ac:dyDescent="0.35">
      <c r="A28" s="1">
        <v>1.1904654153695446</v>
      </c>
      <c r="B28" s="1">
        <v>1.4461498777566959</v>
      </c>
      <c r="C28" s="25">
        <f t="shared" si="0"/>
        <v>1.6090523710445268</v>
      </c>
      <c r="G28">
        <f t="shared" si="1"/>
        <v>2.6733212477780612</v>
      </c>
    </row>
    <row r="29" spans="1:18" x14ac:dyDescent="0.35">
      <c r="A29" s="1">
        <v>0.32435758991050534</v>
      </c>
      <c r="B29" s="1">
        <v>2.7644031208492499</v>
      </c>
      <c r="C29" s="25">
        <f t="shared" si="0"/>
        <v>1.6090523710445268</v>
      </c>
      <c r="G29">
        <f t="shared" si="1"/>
        <v>2.4161521861788158</v>
      </c>
    </row>
    <row r="30" spans="1:18" x14ac:dyDescent="0.35">
      <c r="A30" s="1">
        <v>1.2493188175212708</v>
      </c>
      <c r="B30" s="1">
        <v>0.91976859281737733</v>
      </c>
      <c r="C30" s="25">
        <f t="shared" si="0"/>
        <v>1.6090523710445268</v>
      </c>
      <c r="G30">
        <f t="shared" si="1"/>
        <v>2.771990865950241</v>
      </c>
    </row>
    <row r="31" spans="1:18" x14ac:dyDescent="0.35">
      <c r="A31" s="1">
        <v>2.542889721247775</v>
      </c>
      <c r="B31" s="1">
        <v>8.8530029993577646</v>
      </c>
      <c r="C31" s="25">
        <f t="shared" si="0"/>
        <v>1.6090523710445268</v>
      </c>
      <c r="G31">
        <f t="shared" si="1"/>
        <v>7.5500706280399088</v>
      </c>
    </row>
    <row r="32" spans="1:18" x14ac:dyDescent="0.35">
      <c r="A32" s="1">
        <v>3.7768927010474727</v>
      </c>
      <c r="B32" s="1">
        <v>15.900178004068014</v>
      </c>
      <c r="C32" s="25">
        <f t="shared" si="0"/>
        <v>1.6090523710445268</v>
      </c>
      <c r="G32">
        <f t="shared" si="1"/>
        <v>16.76025486550779</v>
      </c>
    </row>
    <row r="33" spans="1:7" x14ac:dyDescent="0.35">
      <c r="A33" s="1">
        <v>0.47007569416018669</v>
      </c>
      <c r="B33" s="1">
        <v>3.5893417924237974</v>
      </c>
      <c r="C33" s="25">
        <f t="shared" si="0"/>
        <v>1.6090523710445268</v>
      </c>
      <c r="G33">
        <f t="shared" si="1"/>
        <v>2.3028479602682785</v>
      </c>
    </row>
    <row r="34" spans="1:7" x14ac:dyDescent="0.35">
      <c r="A34" s="1">
        <v>1.1203587215859443</v>
      </c>
      <c r="B34" s="1">
        <v>2.1794667531115852</v>
      </c>
      <c r="C34" s="25">
        <f t="shared" si="0"/>
        <v>1.6090523710445268</v>
      </c>
      <c r="G34">
        <f t="shared" si="1"/>
        <v>2.5692699938244621</v>
      </c>
    </row>
    <row r="35" spans="1:7" x14ac:dyDescent="0.35">
      <c r="A35" s="1">
        <v>0.69118010893726023</v>
      </c>
      <c r="B35" s="1">
        <v>2.5192259189518778</v>
      </c>
      <c r="C35" s="25">
        <f t="shared" si="0"/>
        <v>1.6090523710445268</v>
      </c>
      <c r="G35">
        <f t="shared" si="1"/>
        <v>2.2518986542351418</v>
      </c>
    </row>
    <row r="36" spans="1:7" x14ac:dyDescent="0.35">
      <c r="A36" s="1">
        <v>0.21942350182507653</v>
      </c>
      <c r="B36" s="1">
        <v>1.8118150732843579</v>
      </c>
      <c r="C36" s="25">
        <f t="shared" si="0"/>
        <v>1.6090523710445268</v>
      </c>
      <c r="G36">
        <f t="shared" si="1"/>
        <v>2.5369746409775429</v>
      </c>
    </row>
    <row r="37" spans="1:7" x14ac:dyDescent="0.35">
      <c r="A37" s="1">
        <v>0.56228481449943502</v>
      </c>
      <c r="B37" s="1">
        <v>2.2845682379629566</v>
      </c>
      <c r="C37" s="25">
        <f t="shared" si="0"/>
        <v>1.6090523710445268</v>
      </c>
      <c r="G37">
        <f t="shared" si="1"/>
        <v>2.2638728127832048</v>
      </c>
    </row>
    <row r="38" spans="1:7" x14ac:dyDescent="0.35">
      <c r="A38" s="1">
        <v>2.0219487775320886</v>
      </c>
      <c r="B38" s="1">
        <v>6.2183375266585044</v>
      </c>
      <c r="C38" s="25">
        <f t="shared" si="0"/>
        <v>1.6090523710445268</v>
      </c>
      <c r="G38">
        <f t="shared" si="1"/>
        <v>5.0255316455573267</v>
      </c>
    </row>
    <row r="39" spans="1:7" x14ac:dyDescent="0.35">
      <c r="A39" s="1">
        <v>1.8258458036725642</v>
      </c>
      <c r="B39" s="1">
        <v>4.6994447473730689</v>
      </c>
      <c r="C39" s="25">
        <f t="shared" si="0"/>
        <v>1.6090523710445268</v>
      </c>
      <c r="G39">
        <f t="shared" si="1"/>
        <v>4.2849249760263826</v>
      </c>
    </row>
    <row r="40" spans="1:7" x14ac:dyDescent="0.35">
      <c r="A40" s="1">
        <v>2.1687446330033708</v>
      </c>
      <c r="B40" s="1">
        <v>5.5053122772168956</v>
      </c>
      <c r="C40" s="25">
        <f t="shared" si="0"/>
        <v>1.6090523710445268</v>
      </c>
      <c r="G40">
        <f t="shared" si="1"/>
        <v>5.6550018277935292</v>
      </c>
    </row>
    <row r="41" spans="1:7" x14ac:dyDescent="0.35">
      <c r="A41" s="1">
        <v>2.539678636516328</v>
      </c>
      <c r="B41" s="1">
        <v>6.9997613756345061</v>
      </c>
      <c r="C41" s="25">
        <f t="shared" si="0"/>
        <v>1.6090523710445268</v>
      </c>
      <c r="G41">
        <f t="shared" si="1"/>
        <v>7.5320297167596308</v>
      </c>
    </row>
    <row r="42" spans="1:7" x14ac:dyDescent="0.35">
      <c r="A42" s="1">
        <v>1.606057882476307</v>
      </c>
      <c r="B42" s="1">
        <v>5.2547128180277811</v>
      </c>
      <c r="C42" s="25">
        <f t="shared" si="0"/>
        <v>1.6090523710445268</v>
      </c>
      <c r="G42">
        <f t="shared" si="1"/>
        <v>3.5912066679545416</v>
      </c>
    </row>
    <row r="43" spans="1:7" x14ac:dyDescent="0.35">
      <c r="A43" s="1">
        <v>1.4614976786688203</v>
      </c>
      <c r="B43" s="1">
        <v>3.9240704065491454</v>
      </c>
      <c r="C43" s="25">
        <f t="shared" si="0"/>
        <v>1.6090523710445268</v>
      </c>
      <c r="G43">
        <f t="shared" si="1"/>
        <v>3.2134894077712421</v>
      </c>
    </row>
    <row r="44" spans="1:7" x14ac:dyDescent="0.35">
      <c r="A44" s="1">
        <v>0.35269630794937257</v>
      </c>
      <c r="B44" s="1">
        <v>1.752723715020625</v>
      </c>
      <c r="C44" s="25">
        <f t="shared" si="0"/>
        <v>1.6090523710445268</v>
      </c>
      <c r="G44">
        <f t="shared" si="1"/>
        <v>2.389155802901366</v>
      </c>
    </row>
    <row r="45" spans="1:7" x14ac:dyDescent="0.35">
      <c r="A45" s="1">
        <v>0.7800366044320981</v>
      </c>
      <c r="B45" s="1">
        <v>2.4215544196478822</v>
      </c>
      <c r="C45" s="25">
        <f t="shared" si="0"/>
        <v>1.6090523710445268</v>
      </c>
      <c r="G45">
        <f t="shared" si="1"/>
        <v>2.2725031353069061</v>
      </c>
    </row>
    <row r="46" spans="1:7" x14ac:dyDescent="0.35">
      <c r="A46" s="1">
        <v>0.42635173637245316</v>
      </c>
      <c r="B46" s="1">
        <v>2.485374501473443</v>
      </c>
      <c r="C46" s="25">
        <f t="shared" si="0"/>
        <v>1.6090523710445268</v>
      </c>
      <c r="G46">
        <f t="shared" si="1"/>
        <v>2.3301942504680895</v>
      </c>
    </row>
    <row r="47" spans="1:7" x14ac:dyDescent="0.35">
      <c r="A47" s="1">
        <v>-8.0413027113536373E-2</v>
      </c>
      <c r="B47" s="1">
        <v>2.9962639780249689</v>
      </c>
      <c r="C47" s="25">
        <f t="shared" si="0"/>
        <v>1.6090523710445268</v>
      </c>
      <c r="G47">
        <f t="shared" si="1"/>
        <v>3.0632297886561055</v>
      </c>
    </row>
    <row r="48" spans="1:7" x14ac:dyDescent="0.35">
      <c r="A48" s="1">
        <v>-0.79930037676240318</v>
      </c>
      <c r="B48" s="1">
        <v>6.0579493807497649</v>
      </c>
      <c r="C48" s="25">
        <f t="shared" si="0"/>
        <v>1.6090523710445268</v>
      </c>
      <c r="G48">
        <f t="shared" si="1"/>
        <v>5.417296213903148</v>
      </c>
    </row>
    <row r="49" spans="1:7" x14ac:dyDescent="0.35">
      <c r="A49" s="1">
        <v>3.35261001206527</v>
      </c>
      <c r="B49" s="1">
        <v>14.466953391299803</v>
      </c>
      <c r="C49" s="25">
        <f t="shared" si="0"/>
        <v>1.6090523710445268</v>
      </c>
      <c r="G49">
        <f t="shared" si="1"/>
        <v>13.081135753081808</v>
      </c>
    </row>
    <row r="50" spans="1:7" x14ac:dyDescent="0.35">
      <c r="A50" s="1">
        <v>2.0406405989560881</v>
      </c>
      <c r="B50" s="1">
        <v>4.5607806983387009</v>
      </c>
      <c r="C50" s="25">
        <f t="shared" si="0"/>
        <v>1.6090523710445268</v>
      </c>
      <c r="G50">
        <f t="shared" si="1"/>
        <v>5.1021119279572273</v>
      </c>
    </row>
    <row r="51" spans="1:7" x14ac:dyDescent="0.35">
      <c r="A51" s="1">
        <v>0.57619496752886334</v>
      </c>
      <c r="B51" s="1">
        <v>2.1773272211816099</v>
      </c>
      <c r="C51" s="25">
        <f t="shared" si="0"/>
        <v>1.6090523710445268</v>
      </c>
      <c r="G51">
        <f t="shared" si="1"/>
        <v>2.2601949392946441</v>
      </c>
    </row>
    <row r="52" spans="1:7" x14ac:dyDescent="0.35">
      <c r="A52" s="1">
        <v>1.5249588083534036</v>
      </c>
      <c r="B52" s="1">
        <v>3.3007749078854953</v>
      </c>
      <c r="C52" s="25">
        <f t="shared" si="0"/>
        <v>1.6090523710445268</v>
      </c>
      <c r="G52">
        <f t="shared" si="1"/>
        <v>3.3716288307171896</v>
      </c>
    </row>
    <row r="53" spans="1:7" x14ac:dyDescent="0.35">
      <c r="A53" s="1">
        <v>2.1932941687409766</v>
      </c>
      <c r="B53" s="1">
        <v>4.9000376401382466</v>
      </c>
      <c r="C53" s="25">
        <f t="shared" si="0"/>
        <v>1.6090523710445268</v>
      </c>
      <c r="G53">
        <f t="shared" si="1"/>
        <v>5.7665458794715221</v>
      </c>
    </row>
    <row r="54" spans="1:7" x14ac:dyDescent="0.35">
      <c r="A54" s="1">
        <v>0.51877743013756117</v>
      </c>
      <c r="B54" s="1">
        <v>1.2013093809329067</v>
      </c>
      <c r="C54" s="25">
        <f t="shared" si="0"/>
        <v>1.6090523710445268</v>
      </c>
      <c r="G54">
        <f t="shared" si="1"/>
        <v>2.279102226668738</v>
      </c>
    </row>
    <row r="55" spans="1:7" x14ac:dyDescent="0.35">
      <c r="A55" s="1">
        <v>1.5232364527619211</v>
      </c>
      <c r="B55" s="1">
        <v>3.8995054748991165</v>
      </c>
      <c r="C55" s="25">
        <f t="shared" si="0"/>
        <v>1.6090523710445268</v>
      </c>
      <c r="G55">
        <f t="shared" si="1"/>
        <v>3.3671782721333803</v>
      </c>
    </row>
    <row r="56" spans="1:7" x14ac:dyDescent="0.35">
      <c r="A56" s="1">
        <v>1.5457328042102745</v>
      </c>
      <c r="B56" s="1">
        <v>1.8999622116867272</v>
      </c>
      <c r="C56" s="25">
        <f t="shared" si="0"/>
        <v>1.6090523710445268</v>
      </c>
      <c r="G56">
        <f t="shared" si="1"/>
        <v>3.4260057864777709</v>
      </c>
    </row>
    <row r="57" spans="1:7" x14ac:dyDescent="0.35">
      <c r="A57" s="1">
        <v>1.8724176167452242</v>
      </c>
      <c r="B57" s="1">
        <v>6.0269489456324559</v>
      </c>
      <c r="C57" s="25">
        <f t="shared" si="0"/>
        <v>1.6090523710445268</v>
      </c>
      <c r="G57">
        <f t="shared" si="1"/>
        <v>4.4504221585828425</v>
      </c>
    </row>
    <row r="58" spans="1:7" x14ac:dyDescent="0.35">
      <c r="A58" s="1">
        <v>1.2083779135209625</v>
      </c>
      <c r="B58" s="1">
        <v>2.5998692173234996</v>
      </c>
      <c r="C58" s="25">
        <f t="shared" si="0"/>
        <v>1.6090523710445268</v>
      </c>
      <c r="G58">
        <f t="shared" si="1"/>
        <v>2.7022583069547097</v>
      </c>
    </row>
    <row r="59" spans="1:7" x14ac:dyDescent="0.35">
      <c r="A59" s="1">
        <v>-1.6339095585281029</v>
      </c>
      <c r="B59" s="1">
        <v>11.435635363321191</v>
      </c>
      <c r="C59" s="25">
        <f t="shared" si="0"/>
        <v>1.6090523710445268</v>
      </c>
      <c r="G59">
        <f t="shared" si="1"/>
        <v>10.084166398890153</v>
      </c>
    </row>
    <row r="60" spans="1:7" x14ac:dyDescent="0.35">
      <c r="A60" s="1">
        <v>1.7577820623628213</v>
      </c>
      <c r="B60" s="1">
        <v>4.6869676023943851</v>
      </c>
      <c r="C60" s="25">
        <f t="shared" si="0"/>
        <v>1.6090523710445268</v>
      </c>
      <c r="G60">
        <f t="shared" si="1"/>
        <v>4.0546919646685398</v>
      </c>
    </row>
    <row r="61" spans="1:7" x14ac:dyDescent="0.35">
      <c r="A61" s="1">
        <v>2.6137672117911279</v>
      </c>
      <c r="B61" s="1">
        <v>7.8857437848301952</v>
      </c>
      <c r="C61" s="25">
        <f t="shared" si="0"/>
        <v>1.6090523710445268</v>
      </c>
      <c r="G61">
        <f t="shared" si="1"/>
        <v>7.9561156039894962</v>
      </c>
    </row>
    <row r="62" spans="1:7" x14ac:dyDescent="0.35">
      <c r="A62" s="1">
        <v>1.5844414671519189</v>
      </c>
      <c r="B62" s="1">
        <v>2.0993707531549304</v>
      </c>
      <c r="C62" s="25">
        <f t="shared" si="0"/>
        <v>1.6090523710445268</v>
      </c>
      <c r="G62">
        <f t="shared" si="1"/>
        <v>3.530761853695819</v>
      </c>
    </row>
    <row r="63" spans="1:7" x14ac:dyDescent="0.35">
      <c r="A63" s="1">
        <v>3.7838162294647191</v>
      </c>
      <c r="B63" s="1">
        <v>18.163431781687233</v>
      </c>
      <c r="C63" s="25">
        <f t="shared" si="0"/>
        <v>1.6090523710445268</v>
      </c>
      <c r="G63">
        <f t="shared" si="1"/>
        <v>16.824744370062383</v>
      </c>
    </row>
    <row r="64" spans="1:7" x14ac:dyDescent="0.35">
      <c r="A64" s="1">
        <v>3.9643327378726099</v>
      </c>
      <c r="B64" s="1">
        <v>17.041205278325769</v>
      </c>
      <c r="C64" s="25">
        <f t="shared" si="0"/>
        <v>1.6090523710445268</v>
      </c>
      <c r="G64">
        <f t="shared" si="1"/>
        <v>18.556640615386431</v>
      </c>
    </row>
    <row r="65" spans="1:7" x14ac:dyDescent="0.35">
      <c r="A65" s="1">
        <v>3.2104628113884246</v>
      </c>
      <c r="B65" s="1">
        <v>10.951462066566926</v>
      </c>
      <c r="C65" s="25">
        <f t="shared" si="0"/>
        <v>1.6090523710445268</v>
      </c>
      <c r="G65">
        <f t="shared" si="1"/>
        <v>11.968615092934151</v>
      </c>
    </row>
    <row r="66" spans="1:7" x14ac:dyDescent="0.35">
      <c r="A66" s="1">
        <v>1.5993867388388026</v>
      </c>
      <c r="B66" s="1">
        <v>3.2541606193254831</v>
      </c>
      <c r="C66" s="25">
        <f t="shared" si="0"/>
        <v>1.6090523710445268</v>
      </c>
      <c r="G66">
        <f t="shared" si="1"/>
        <v>3.5724038008647039</v>
      </c>
    </row>
    <row r="67" spans="1:7" x14ac:dyDescent="0.35">
      <c r="A67" s="1">
        <v>3.0511295714532025</v>
      </c>
      <c r="B67" s="1">
        <v>11.490509741178172</v>
      </c>
      <c r="C67" s="25">
        <f t="shared" ref="C67:C76" si="10">AVERAGE($A$2:$A$76)</f>
        <v>1.6090523710445268</v>
      </c>
      <c r="G67">
        <f t="shared" ref="G67:G76" si="11">$E$2+$E$3*A67+$E$4*A67*A67</f>
        <v>10.793234123465414</v>
      </c>
    </row>
    <row r="68" spans="1:7" x14ac:dyDescent="0.35">
      <c r="A68" s="1">
        <v>3.2115610262408154</v>
      </c>
      <c r="B68" s="1">
        <v>11.198414335025539</v>
      </c>
      <c r="C68" s="25">
        <f t="shared" si="10"/>
        <v>1.6090523710445268</v>
      </c>
      <c r="G68">
        <f t="shared" si="11"/>
        <v>11.976979273631366</v>
      </c>
    </row>
    <row r="69" spans="1:7" x14ac:dyDescent="0.35">
      <c r="A69" s="1">
        <v>2.7320163023105124</v>
      </c>
      <c r="B69" s="1">
        <v>9.43618608635561</v>
      </c>
      <c r="C69" s="25">
        <f t="shared" si="10"/>
        <v>1.6090523710445268</v>
      </c>
      <c r="G69">
        <f t="shared" si="11"/>
        <v>8.6669009823674656</v>
      </c>
    </row>
    <row r="70" spans="1:7" x14ac:dyDescent="0.35">
      <c r="A70" s="1">
        <v>2.0529034297069302</v>
      </c>
      <c r="B70" s="1">
        <v>4.5626105095897831</v>
      </c>
      <c r="C70" s="25">
        <f t="shared" si="10"/>
        <v>1.6090523710445268</v>
      </c>
      <c r="G70">
        <f t="shared" si="11"/>
        <v>5.1529188456167274</v>
      </c>
    </row>
    <row r="71" spans="1:7" x14ac:dyDescent="0.35">
      <c r="A71" s="1">
        <v>4.8729247661540285</v>
      </c>
      <c r="B71" s="1">
        <v>28.595300722161269</v>
      </c>
      <c r="C71" s="25">
        <f t="shared" si="10"/>
        <v>1.6090523710445268</v>
      </c>
      <c r="G71">
        <f t="shared" si="11"/>
        <v>28.749728683739697</v>
      </c>
    </row>
    <row r="72" spans="1:7" x14ac:dyDescent="0.35">
      <c r="A72" s="1">
        <v>1.8131685843982268</v>
      </c>
      <c r="B72" s="1">
        <v>4.8734083758290163</v>
      </c>
      <c r="C72" s="25">
        <f t="shared" si="10"/>
        <v>1.6090523710445268</v>
      </c>
      <c r="G72">
        <f t="shared" si="11"/>
        <v>4.2409956291494346</v>
      </c>
    </row>
    <row r="73" spans="1:7" x14ac:dyDescent="0.35">
      <c r="A73" s="1">
        <v>1.5187617388291983</v>
      </c>
      <c r="B73" s="1">
        <v>4.0955539275944908</v>
      </c>
      <c r="C73" s="25">
        <f t="shared" si="10"/>
        <v>1.6090523710445268</v>
      </c>
      <c r="G73">
        <f t="shared" si="11"/>
        <v>3.3556569930894304</v>
      </c>
    </row>
    <row r="74" spans="1:7" x14ac:dyDescent="0.35">
      <c r="A74" s="1">
        <v>0.93959664960857481</v>
      </c>
      <c r="B74" s="1">
        <v>3.2395881520278875</v>
      </c>
      <c r="C74" s="25">
        <f t="shared" si="10"/>
        <v>1.6090523710445268</v>
      </c>
      <c r="G74">
        <f t="shared" si="11"/>
        <v>2.3686229931187004</v>
      </c>
    </row>
    <row r="75" spans="1:7" x14ac:dyDescent="0.35">
      <c r="A75" s="1">
        <v>0.46003146204748191</v>
      </c>
      <c r="B75" s="1">
        <v>2.0373615647920471</v>
      </c>
      <c r="C75" s="25">
        <f t="shared" si="10"/>
        <v>1.6090523710445268</v>
      </c>
      <c r="G75">
        <f t="shared" si="11"/>
        <v>2.308625362799658</v>
      </c>
    </row>
    <row r="76" spans="1:7" x14ac:dyDescent="0.35">
      <c r="A76" s="1">
        <v>3.4356275515747257</v>
      </c>
      <c r="B76" s="1">
        <v>14.174061090212241</v>
      </c>
      <c r="C76" s="25">
        <f t="shared" si="10"/>
        <v>1.6090523710445268</v>
      </c>
      <c r="G76">
        <f t="shared" si="11"/>
        <v>13.758756394410156</v>
      </c>
    </row>
  </sheetData>
  <mergeCells count="1">
    <mergeCell ref="D1:F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E5EE-D694-4C97-B041-759E2B75DE67}">
  <dimension ref="A1:X76"/>
  <sheetViews>
    <sheetView topLeftCell="B1" zoomScale="78" workbookViewId="0">
      <selection activeCell="F13" sqref="F13"/>
    </sheetView>
  </sheetViews>
  <sheetFormatPr defaultRowHeight="14.5" x14ac:dyDescent="0.35"/>
  <cols>
    <col min="1" max="1" width="8.81640625" customWidth="1"/>
    <col min="9" max="9" width="18.54296875" bestFit="1" customWidth="1"/>
    <col min="11" max="11" width="11.08984375" bestFit="1" customWidth="1"/>
    <col min="23" max="23" width="12.453125" bestFit="1" customWidth="1"/>
    <col min="24" max="24" width="11.81640625" bestFit="1" customWidth="1"/>
  </cols>
  <sheetData>
    <row r="1" spans="1:24" x14ac:dyDescent="0.35">
      <c r="A1" s="9" t="s">
        <v>72</v>
      </c>
      <c r="B1" s="9" t="s">
        <v>73</v>
      </c>
      <c r="C1" s="9" t="s">
        <v>112</v>
      </c>
      <c r="D1" s="28" t="s">
        <v>109</v>
      </c>
      <c r="E1" s="28"/>
      <c r="F1" s="27"/>
      <c r="G1" s="9" t="s">
        <v>113</v>
      </c>
      <c r="I1" s="9" t="s">
        <v>114</v>
      </c>
      <c r="J1">
        <f>SUMXMY2(G2:G76,B2:B76)</f>
        <v>7.9795980202378383</v>
      </c>
      <c r="P1" s="9" t="s">
        <v>72</v>
      </c>
      <c r="Q1" s="9" t="s">
        <v>73</v>
      </c>
      <c r="R1" s="9" t="s">
        <v>128</v>
      </c>
      <c r="S1" s="9"/>
      <c r="T1" s="9" t="s">
        <v>118</v>
      </c>
      <c r="U1" s="9" t="s">
        <v>119</v>
      </c>
      <c r="V1" s="9" t="s">
        <v>120</v>
      </c>
      <c r="W1" s="9" t="s">
        <v>122</v>
      </c>
      <c r="X1" s="9" t="s">
        <v>123</v>
      </c>
    </row>
    <row r="2" spans="1:24" x14ac:dyDescent="0.35">
      <c r="A2" s="1">
        <v>-1.6339095585281029</v>
      </c>
      <c r="B2" s="1">
        <v>-1.2661765243278778</v>
      </c>
      <c r="C2" s="25">
        <f>AVERAGE($A$2:$A$76)</f>
        <v>1.6090523710445268</v>
      </c>
      <c r="D2" s="29" t="s">
        <v>110</v>
      </c>
      <c r="E2" s="6">
        <v>1.0173221220220168</v>
      </c>
      <c r="F2" s="6"/>
      <c r="G2">
        <f>$E$2+$E$3/A2</f>
        <v>-0.82799794726310494</v>
      </c>
      <c r="P2">
        <v>-1</v>
      </c>
      <c r="Q2">
        <v>-1.948</v>
      </c>
      <c r="R2">
        <f>AVERAGE($Q$2:$Q$6)</f>
        <v>-2.0634000000000001</v>
      </c>
      <c r="T2">
        <v>-1</v>
      </c>
      <c r="U2">
        <f>AVERAGE(Q2:Q6)</f>
        <v>-2.0634000000000001</v>
      </c>
      <c r="V2">
        <f>$E$2+$E$3/T2</f>
        <v>-1.9977639777266847</v>
      </c>
      <c r="W2">
        <f>U2-V2</f>
        <v>-6.5636022273315442E-2</v>
      </c>
      <c r="X2">
        <f>W2*W2</f>
        <v>4.3080874198631611E-3</v>
      </c>
    </row>
    <row r="3" spans="1:24" x14ac:dyDescent="0.35">
      <c r="A3" s="1">
        <v>-1.2148143999511376</v>
      </c>
      <c r="B3" s="1">
        <v>-1.3998950844013995</v>
      </c>
      <c r="C3" s="25">
        <f t="shared" ref="C3:C66" si="0">AVERAGE($A$2:$A$76)</f>
        <v>1.6090523710445268</v>
      </c>
      <c r="D3" s="29" t="s">
        <v>111</v>
      </c>
      <c r="E3" s="6">
        <v>3.0150860997487015</v>
      </c>
      <c r="F3" s="6"/>
      <c r="G3">
        <f>$E$2+$E$3/A3</f>
        <v>-1.4646093564573086</v>
      </c>
      <c r="I3" s="9" t="s">
        <v>115</v>
      </c>
      <c r="J3">
        <f>J1/73</f>
        <v>0.10930956192106628</v>
      </c>
      <c r="P3">
        <v>-1</v>
      </c>
      <c r="Q3">
        <v>-2.1259999999999999</v>
      </c>
      <c r="R3">
        <f t="shared" ref="R3:R6" si="1">AVERAGE($Q$2:$Q$6)</f>
        <v>-2.0634000000000001</v>
      </c>
      <c r="T3">
        <v>0.5</v>
      </c>
      <c r="U3">
        <f>AVERAGE(Q7:Q11)</f>
        <v>6.9794</v>
      </c>
      <c r="V3">
        <f t="shared" ref="V3:V6" si="2">$E$2+$E$3/T3</f>
        <v>7.0474943215194195</v>
      </c>
      <c r="W3">
        <f t="shared" ref="W3:W6" si="3">U3-V3</f>
        <v>-6.809432151941941E-2</v>
      </c>
      <c r="X3">
        <f t="shared" ref="X3:X6" si="4">W3*W3</f>
        <v>4.6368366231900656E-3</v>
      </c>
    </row>
    <row r="4" spans="1:24" x14ac:dyDescent="0.35">
      <c r="A4" s="1">
        <v>-0.79930037676240318</v>
      </c>
      <c r="B4" s="1">
        <v>-2.4538626014490106</v>
      </c>
      <c r="C4" s="25">
        <f t="shared" si="0"/>
        <v>1.6090523710445268</v>
      </c>
      <c r="D4" s="6"/>
      <c r="E4" s="6"/>
      <c r="F4" s="6"/>
      <c r="G4">
        <f>$E$2+$E$3/A4</f>
        <v>-2.7548343630798957</v>
      </c>
      <c r="P4">
        <v>-1</v>
      </c>
      <c r="Q4">
        <v>-2.0289999999999999</v>
      </c>
      <c r="R4">
        <f t="shared" si="1"/>
        <v>-2.0634000000000001</v>
      </c>
      <c r="T4">
        <v>1</v>
      </c>
      <c r="U4">
        <f>AVERAGE(Q12:Q16)</f>
        <v>3.8747999999999996</v>
      </c>
      <c r="V4">
        <f t="shared" si="2"/>
        <v>4.0324082217707184</v>
      </c>
      <c r="W4">
        <f t="shared" si="3"/>
        <v>-0.15760822177071887</v>
      </c>
      <c r="X4">
        <f t="shared" si="4"/>
        <v>2.4840351569728102E-2</v>
      </c>
    </row>
    <row r="5" spans="1:24" x14ac:dyDescent="0.35">
      <c r="A5" s="1">
        <v>-0.70848278331686743</v>
      </c>
      <c r="B5" s="1">
        <v>-3.0718400134410677</v>
      </c>
      <c r="C5" s="25">
        <f t="shared" si="0"/>
        <v>1.6090523710445268</v>
      </c>
      <c r="G5">
        <f t="shared" ref="G5:G66" si="5">$E$2+$E$3/A5</f>
        <v>-3.2383721174810631</v>
      </c>
      <c r="I5" s="9" t="s">
        <v>116</v>
      </c>
      <c r="J5">
        <f>SUMXMY2(C2:C76,A2:A76)</f>
        <v>119.26172318370119</v>
      </c>
      <c r="P5">
        <v>-1</v>
      </c>
      <c r="Q5">
        <v>-2.2400000000000002</v>
      </c>
      <c r="R5">
        <f t="shared" si="1"/>
        <v>-2.0634000000000001</v>
      </c>
      <c r="T5">
        <v>2</v>
      </c>
      <c r="U5">
        <f>AVERAGE(Q17:Q21)</f>
        <v>2.5446</v>
      </c>
      <c r="V5">
        <f>$E$2+$E$3/T5</f>
        <v>2.5248651718963675</v>
      </c>
      <c r="W5">
        <f t="shared" si="3"/>
        <v>1.9734828103632474E-2</v>
      </c>
      <c r="X5">
        <f t="shared" si="4"/>
        <v>3.8946344027992211E-4</v>
      </c>
    </row>
    <row r="6" spans="1:24" x14ac:dyDescent="0.35">
      <c r="A6" s="1">
        <v>-0.21862097886332776</v>
      </c>
      <c r="B6" s="1">
        <v>-12.952548103364112</v>
      </c>
      <c r="C6" s="25">
        <f t="shared" si="0"/>
        <v>1.6090523710445268</v>
      </c>
      <c r="G6">
        <f t="shared" si="5"/>
        <v>-12.77406292906039</v>
      </c>
      <c r="P6">
        <v>-1</v>
      </c>
      <c r="Q6">
        <v>-1.974</v>
      </c>
      <c r="R6">
        <f t="shared" si="1"/>
        <v>-2.0634000000000001</v>
      </c>
      <c r="T6">
        <v>3</v>
      </c>
      <c r="U6">
        <f>AVERAGE(Q22:Q26)</f>
        <v>1.9792000000000001</v>
      </c>
      <c r="V6">
        <f t="shared" si="2"/>
        <v>2.0223508219382507</v>
      </c>
      <c r="W6">
        <f t="shared" si="3"/>
        <v>-4.3150821938250594E-2</v>
      </c>
      <c r="X6">
        <f t="shared" si="4"/>
        <v>1.8619934339466088E-3</v>
      </c>
    </row>
    <row r="7" spans="1:24" x14ac:dyDescent="0.35">
      <c r="A7" s="1">
        <v>-8.0413027113536373E-2</v>
      </c>
      <c r="B7" s="1">
        <v>-36.64785844391524</v>
      </c>
      <c r="C7" s="25">
        <f t="shared" si="0"/>
        <v>1.6090523710445268</v>
      </c>
      <c r="G7">
        <f t="shared" si="5"/>
        <v>-36.477673502152854</v>
      </c>
      <c r="I7" s="9" t="s">
        <v>18</v>
      </c>
      <c r="J7">
        <f>J5*E2*E2/J3</f>
        <v>1129.1714873119477</v>
      </c>
      <c r="P7">
        <v>0.5</v>
      </c>
      <c r="Q7">
        <v>6.99</v>
      </c>
      <c r="R7">
        <f>AVERAGE($Q$7:$Q$11)</f>
        <v>6.9794</v>
      </c>
    </row>
    <row r="8" spans="1:24" x14ac:dyDescent="0.35">
      <c r="A8" s="1">
        <v>0.21942350182507653</v>
      </c>
      <c r="B8" s="1">
        <v>14.598464508663746</v>
      </c>
      <c r="C8" s="25">
        <f t="shared" si="0"/>
        <v>1.6090523710445268</v>
      </c>
      <c r="G8">
        <f t="shared" si="5"/>
        <v>14.758266344816871</v>
      </c>
      <c r="I8" s="9" t="s">
        <v>5</v>
      </c>
      <c r="J8">
        <f>_xlfn.F.INV.RT(0.05,1,73)</f>
        <v>3.9720375438052256</v>
      </c>
      <c r="K8" s="24" t="s">
        <v>131</v>
      </c>
      <c r="P8">
        <v>0.5</v>
      </c>
      <c r="Q8">
        <v>6.7670000000000003</v>
      </c>
      <c r="R8">
        <f t="shared" ref="R8:R11" si="6">AVERAGE($Q$7:$Q$11)</f>
        <v>6.9794</v>
      </c>
    </row>
    <row r="9" spans="1:24" x14ac:dyDescent="0.35">
      <c r="A9" s="1">
        <v>0.27952518545498606</v>
      </c>
      <c r="B9" s="1">
        <v>11.610349684658033</v>
      </c>
      <c r="C9" s="25">
        <f t="shared" si="0"/>
        <v>1.6090523710445268</v>
      </c>
      <c r="G9">
        <f t="shared" si="5"/>
        <v>11.803778071746242</v>
      </c>
      <c r="P9">
        <v>0.5</v>
      </c>
      <c r="Q9">
        <v>6.9409999999999998</v>
      </c>
      <c r="R9">
        <f t="shared" si="6"/>
        <v>6.9794</v>
      </c>
    </row>
    <row r="10" spans="1:24" x14ac:dyDescent="0.35">
      <c r="A10" s="1">
        <v>0.32435758991050534</v>
      </c>
      <c r="B10" s="1">
        <v>10.414596992246825</v>
      </c>
      <c r="C10" s="25">
        <f t="shared" si="0"/>
        <v>1.6090523710445268</v>
      </c>
      <c r="G10">
        <f t="shared" si="5"/>
        <v>10.312884160760204</v>
      </c>
      <c r="P10">
        <v>0.5</v>
      </c>
      <c r="Q10">
        <v>7.0529999999999999</v>
      </c>
      <c r="R10">
        <f t="shared" si="6"/>
        <v>6.9794</v>
      </c>
      <c r="U10" s="9" t="s">
        <v>124</v>
      </c>
      <c r="V10">
        <v>25</v>
      </c>
    </row>
    <row r="11" spans="1:24" x14ac:dyDescent="0.35">
      <c r="A11" s="1">
        <v>0.32638348935870454</v>
      </c>
      <c r="B11" s="1">
        <v>10.74098349707363</v>
      </c>
      <c r="C11" s="25">
        <f t="shared" si="0"/>
        <v>1.6090523710445268</v>
      </c>
      <c r="G11">
        <f t="shared" si="5"/>
        <v>10.255185549712252</v>
      </c>
      <c r="P11">
        <v>0.5</v>
      </c>
      <c r="Q11">
        <v>7.1459999999999999</v>
      </c>
      <c r="R11">
        <f t="shared" si="6"/>
        <v>6.9794</v>
      </c>
      <c r="U11" s="9" t="s">
        <v>125</v>
      </c>
      <c r="V11">
        <v>5</v>
      </c>
    </row>
    <row r="12" spans="1:24" x14ac:dyDescent="0.35">
      <c r="A12" s="1">
        <v>0.32903011894086376</v>
      </c>
      <c r="B12" s="1">
        <v>9.5874677410211611</v>
      </c>
      <c r="C12" s="25">
        <f t="shared" si="0"/>
        <v>1.6090523710445268</v>
      </c>
      <c r="G12">
        <f t="shared" si="5"/>
        <v>10.180878666493253</v>
      </c>
      <c r="P12">
        <v>1</v>
      </c>
      <c r="Q12">
        <v>3.8039999999999998</v>
      </c>
      <c r="R12">
        <f>AVERAGE($Q$12:$Q$16)</f>
        <v>3.8747999999999996</v>
      </c>
      <c r="U12" s="9" t="s">
        <v>126</v>
      </c>
      <c r="V12">
        <f>5*SUMXMY2(V2:V6,U2:U6)</f>
        <v>0.1801836624350393</v>
      </c>
    </row>
    <row r="13" spans="1:24" x14ac:dyDescent="0.35">
      <c r="A13" s="1">
        <v>0.35269630794937257</v>
      </c>
      <c r="B13" s="1">
        <v>9.2546751473587889</v>
      </c>
      <c r="C13" s="25">
        <f t="shared" si="0"/>
        <v>1.6090523710445268</v>
      </c>
      <c r="G13">
        <f t="shared" si="5"/>
        <v>9.5659970919383426</v>
      </c>
      <c r="P13">
        <v>1</v>
      </c>
      <c r="Q13">
        <v>3.8359999999999999</v>
      </c>
      <c r="R13">
        <f t="shared" ref="R13:R16" si="7">AVERAGE($Q$12:$Q$16)</f>
        <v>3.8747999999999996</v>
      </c>
      <c r="U13" s="9" t="s">
        <v>127</v>
      </c>
      <c r="V13">
        <f>SUMXMY2(Q2:Q26,R2:R26)</f>
        <v>0.43118719999999972</v>
      </c>
    </row>
    <row r="14" spans="1:24" x14ac:dyDescent="0.35">
      <c r="A14" s="1">
        <v>0.42635173637245316</v>
      </c>
      <c r="B14" s="1">
        <v>7.6020117571713364</v>
      </c>
      <c r="C14" s="25">
        <f t="shared" si="0"/>
        <v>1.6090523710445268</v>
      </c>
      <c r="G14">
        <f t="shared" si="5"/>
        <v>8.0891500108963257</v>
      </c>
      <c r="P14">
        <v>1</v>
      </c>
      <c r="Q14">
        <v>3.9849999999999999</v>
      </c>
      <c r="R14">
        <f t="shared" si="7"/>
        <v>3.8747999999999996</v>
      </c>
    </row>
    <row r="15" spans="1:24" x14ac:dyDescent="0.35">
      <c r="A15" s="1">
        <v>0.46003146204748191</v>
      </c>
      <c r="B15" s="1">
        <v>7.8729687822435297</v>
      </c>
      <c r="C15" s="25">
        <f t="shared" si="0"/>
        <v>1.6090523710445268</v>
      </c>
      <c r="G15">
        <f t="shared" si="5"/>
        <v>7.5714088497630438</v>
      </c>
      <c r="P15">
        <v>1</v>
      </c>
      <c r="Q15">
        <v>3.8650000000000002</v>
      </c>
      <c r="R15">
        <f t="shared" si="7"/>
        <v>3.8747999999999996</v>
      </c>
      <c r="U15" s="9" t="s">
        <v>18</v>
      </c>
      <c r="V15">
        <f>(V12*(V10-V11))/((V11-2)*V13)</f>
        <v>2.7858536065857149</v>
      </c>
    </row>
    <row r="16" spans="1:24" x14ac:dyDescent="0.35">
      <c r="A16" s="1">
        <v>0.47007569416018669</v>
      </c>
      <c r="B16" s="1">
        <v>6.8337097687552193</v>
      </c>
      <c r="C16" s="25">
        <f t="shared" si="0"/>
        <v>1.6090523710445268</v>
      </c>
      <c r="G16">
        <f t="shared" si="5"/>
        <v>7.4313659392317124</v>
      </c>
      <c r="P16">
        <v>1</v>
      </c>
      <c r="Q16">
        <v>3.8839999999999999</v>
      </c>
      <c r="R16">
        <f t="shared" si="7"/>
        <v>3.8747999999999996</v>
      </c>
      <c r="U16" s="9" t="s">
        <v>5</v>
      </c>
      <c r="V16">
        <f>_xlfn.F.INV.RT(0.05,V11-2,V10-V11)</f>
        <v>3.0983912121407795</v>
      </c>
      <c r="W16" s="24" t="s">
        <v>129</v>
      </c>
    </row>
    <row r="17" spans="1:18" x14ac:dyDescent="0.35">
      <c r="A17" s="1">
        <v>0.51877743013756117</v>
      </c>
      <c r="B17" s="1">
        <v>7.2390060997243255</v>
      </c>
      <c r="C17" s="25">
        <f t="shared" si="0"/>
        <v>1.6090523710445268</v>
      </c>
      <c r="G17">
        <f t="shared" si="5"/>
        <v>6.8292289718423893</v>
      </c>
      <c r="P17">
        <v>2</v>
      </c>
      <c r="Q17">
        <v>2.653</v>
      </c>
      <c r="R17">
        <f>AVERAGE($Q$17:$Q$21)</f>
        <v>2.5446</v>
      </c>
    </row>
    <row r="18" spans="1:18" x14ac:dyDescent="0.35">
      <c r="A18" s="1">
        <v>0.56228481449943502</v>
      </c>
      <c r="B18" s="1">
        <v>6.1918963726836882</v>
      </c>
      <c r="C18" s="25">
        <f t="shared" si="0"/>
        <v>1.6090523710445268</v>
      </c>
      <c r="G18">
        <f t="shared" si="5"/>
        <v>6.3795265102604457</v>
      </c>
      <c r="P18">
        <v>2</v>
      </c>
      <c r="Q18">
        <v>2.5070000000000001</v>
      </c>
      <c r="R18">
        <f t="shared" ref="R18:R21" si="8">AVERAGE($Q$17:$Q$21)</f>
        <v>2.5446</v>
      </c>
    </row>
    <row r="19" spans="1:18" x14ac:dyDescent="0.35">
      <c r="A19" s="1">
        <v>0.57619496752886334</v>
      </c>
      <c r="B19" s="1">
        <v>6.5526062074367468</v>
      </c>
      <c r="C19" s="25">
        <f t="shared" si="0"/>
        <v>1.6090523710445268</v>
      </c>
      <c r="G19">
        <f t="shared" si="5"/>
        <v>6.2500753907281803</v>
      </c>
      <c r="P19">
        <v>2</v>
      </c>
      <c r="Q19">
        <v>2.387</v>
      </c>
      <c r="R19">
        <f t="shared" si="8"/>
        <v>2.5446</v>
      </c>
    </row>
    <row r="20" spans="1:18" x14ac:dyDescent="0.35">
      <c r="A20" s="1">
        <v>0.60323253971000668</v>
      </c>
      <c r="B20" s="1">
        <v>5.9851777447382339</v>
      </c>
      <c r="C20" s="25">
        <f t="shared" si="0"/>
        <v>1.6090523710445268</v>
      </c>
      <c r="G20">
        <f t="shared" si="5"/>
        <v>6.0155374059623536</v>
      </c>
      <c r="P20">
        <v>2</v>
      </c>
      <c r="Q20">
        <v>2.2909999999999999</v>
      </c>
      <c r="R20">
        <f t="shared" si="8"/>
        <v>2.5446</v>
      </c>
    </row>
    <row r="21" spans="1:18" x14ac:dyDescent="0.35">
      <c r="A21" s="1">
        <v>0.60844053374603391</v>
      </c>
      <c r="B21" s="1">
        <v>5.9929200564896146</v>
      </c>
      <c r="C21" s="25">
        <f t="shared" si="0"/>
        <v>1.6090523710445268</v>
      </c>
      <c r="G21">
        <f t="shared" si="5"/>
        <v>5.9727547937828582</v>
      </c>
      <c r="P21">
        <v>2</v>
      </c>
      <c r="Q21">
        <v>2.8849999999999998</v>
      </c>
      <c r="R21">
        <f t="shared" si="8"/>
        <v>2.5446</v>
      </c>
    </row>
    <row r="22" spans="1:18" x14ac:dyDescent="0.35">
      <c r="A22" s="1">
        <v>0.69118010893726023</v>
      </c>
      <c r="B22" s="1">
        <v>4.9771527739084043</v>
      </c>
      <c r="C22" s="25">
        <f t="shared" si="0"/>
        <v>1.6090523710445268</v>
      </c>
      <c r="G22">
        <f t="shared" si="5"/>
        <v>5.3795513886955266</v>
      </c>
      <c r="P22">
        <v>3</v>
      </c>
      <c r="Q22">
        <v>1.9950000000000001</v>
      </c>
      <c r="R22">
        <f>AVERAGE($Q$22:$Q$26)</f>
        <v>1.9792000000000001</v>
      </c>
    </row>
    <row r="23" spans="1:18" x14ac:dyDescent="0.35">
      <c r="A23" s="1">
        <v>0.7800366044320981</v>
      </c>
      <c r="B23" s="1">
        <v>4.9072708011856232</v>
      </c>
      <c r="C23" s="25">
        <f t="shared" si="0"/>
        <v>1.6090523710445268</v>
      </c>
      <c r="G23">
        <f t="shared" si="5"/>
        <v>4.8826357273288092</v>
      </c>
      <c r="P23">
        <v>3</v>
      </c>
      <c r="Q23">
        <v>2.113</v>
      </c>
      <c r="R23">
        <f t="shared" ref="R23:R26" si="9">AVERAGE($Q$22:$Q$26)</f>
        <v>1.9792000000000001</v>
      </c>
    </row>
    <row r="24" spans="1:18" x14ac:dyDescent="0.35">
      <c r="A24" s="1">
        <v>0.93959664960857481</v>
      </c>
      <c r="B24" s="1">
        <v>4.8654471082816055</v>
      </c>
      <c r="C24" s="25">
        <f t="shared" si="0"/>
        <v>1.6090523710445268</v>
      </c>
      <c r="G24">
        <f t="shared" si="5"/>
        <v>4.2262374592624719</v>
      </c>
      <c r="P24">
        <v>3</v>
      </c>
      <c r="Q24">
        <v>2.073</v>
      </c>
      <c r="R24">
        <f t="shared" si="9"/>
        <v>1.9792000000000001</v>
      </c>
    </row>
    <row r="25" spans="1:18" x14ac:dyDescent="0.35">
      <c r="A25" s="1">
        <v>1.0323361190457945</v>
      </c>
      <c r="B25" s="1">
        <v>3.9950439839670868</v>
      </c>
      <c r="C25" s="25">
        <f t="shared" si="0"/>
        <v>1.6090523710445268</v>
      </c>
      <c r="G25">
        <f t="shared" si="5"/>
        <v>3.9379659357205981</v>
      </c>
      <c r="P25">
        <v>3</v>
      </c>
      <c r="Q25">
        <v>1.85</v>
      </c>
      <c r="R25">
        <f t="shared" si="9"/>
        <v>1.9792000000000001</v>
      </c>
    </row>
    <row r="26" spans="1:18" x14ac:dyDescent="0.35">
      <c r="A26" s="1">
        <v>1.0619998571783071</v>
      </c>
      <c r="B26" s="1">
        <v>4.1165975250736917</v>
      </c>
      <c r="C26" s="25">
        <f t="shared" si="0"/>
        <v>1.6090523710445268</v>
      </c>
      <c r="G26">
        <f t="shared" si="5"/>
        <v>3.8563866278870833</v>
      </c>
      <c r="P26">
        <v>3</v>
      </c>
      <c r="Q26">
        <v>1.865</v>
      </c>
      <c r="R26">
        <f t="shared" si="9"/>
        <v>1.9792000000000001</v>
      </c>
    </row>
    <row r="27" spans="1:18" x14ac:dyDescent="0.35">
      <c r="A27" s="1">
        <v>1.1065986351823085</v>
      </c>
      <c r="B27" s="1">
        <v>4.1135200986986611</v>
      </c>
      <c r="C27" s="25">
        <f t="shared" si="0"/>
        <v>1.6090523710445268</v>
      </c>
      <c r="G27">
        <f t="shared" si="5"/>
        <v>3.7419650086924632</v>
      </c>
    </row>
    <row r="28" spans="1:18" x14ac:dyDescent="0.35">
      <c r="A28" s="1">
        <v>1.1203587215859443</v>
      </c>
      <c r="B28" s="1">
        <v>3.5651409709066448</v>
      </c>
      <c r="C28" s="25">
        <f t="shared" si="0"/>
        <v>1.6090523710445268</v>
      </c>
      <c r="G28">
        <f t="shared" si="5"/>
        <v>3.7085013324454792</v>
      </c>
    </row>
    <row r="29" spans="1:18" x14ac:dyDescent="0.35">
      <c r="A29" s="1">
        <v>1.1585097505885642</v>
      </c>
      <c r="B29" s="1">
        <v>3.7323428638050284</v>
      </c>
      <c r="C29" s="25">
        <f t="shared" si="0"/>
        <v>1.6090523710445268</v>
      </c>
      <c r="G29">
        <f t="shared" si="5"/>
        <v>3.6198777744167678</v>
      </c>
    </row>
    <row r="30" spans="1:18" x14ac:dyDescent="0.35">
      <c r="A30" s="1">
        <v>1.1904654153695446</v>
      </c>
      <c r="B30" s="1">
        <v>3.741327426250495</v>
      </c>
      <c r="C30" s="25">
        <f t="shared" si="0"/>
        <v>1.6090523710445268</v>
      </c>
      <c r="G30">
        <f t="shared" si="5"/>
        <v>3.5500173694624957</v>
      </c>
    </row>
    <row r="31" spans="1:18" x14ac:dyDescent="0.35">
      <c r="A31" s="1">
        <v>1.2083779135209625</v>
      </c>
      <c r="B31" s="1">
        <v>3.4978776420666979</v>
      </c>
      <c r="C31" s="25">
        <f t="shared" si="0"/>
        <v>1.6090523710445268</v>
      </c>
      <c r="G31">
        <f t="shared" si="5"/>
        <v>3.5124737347847548</v>
      </c>
    </row>
    <row r="32" spans="1:18" x14ac:dyDescent="0.35">
      <c r="A32" s="1">
        <v>1.2493188175212708</v>
      </c>
      <c r="B32" s="1">
        <v>2.9734508981852668</v>
      </c>
      <c r="C32" s="25">
        <f t="shared" si="0"/>
        <v>1.6090523710445268</v>
      </c>
      <c r="G32">
        <f t="shared" si="5"/>
        <v>3.4307061657610092</v>
      </c>
    </row>
    <row r="33" spans="1:7" x14ac:dyDescent="0.35">
      <c r="A33" s="1">
        <v>1.3013083768455544</v>
      </c>
      <c r="B33" s="1">
        <v>3.468943679355081</v>
      </c>
      <c r="C33" s="25">
        <f t="shared" si="0"/>
        <v>1.6090523710445268</v>
      </c>
      <c r="G33">
        <f t="shared" si="5"/>
        <v>3.3342872268324859</v>
      </c>
    </row>
    <row r="34" spans="1:7" x14ac:dyDescent="0.35">
      <c r="A34" s="1">
        <v>1.4614976786688203</v>
      </c>
      <c r="B34" s="1">
        <v>2.7846071085183799</v>
      </c>
      <c r="C34" s="25">
        <f t="shared" si="0"/>
        <v>1.6090523710445268</v>
      </c>
      <c r="G34">
        <f t="shared" si="5"/>
        <v>3.0803333356251335</v>
      </c>
    </row>
    <row r="35" spans="1:7" x14ac:dyDescent="0.35">
      <c r="A35" s="1">
        <v>1.5172695990841021</v>
      </c>
      <c r="B35" s="1">
        <v>3.5124717648815653</v>
      </c>
      <c r="C35" s="25">
        <f t="shared" si="0"/>
        <v>1.6090523710445268</v>
      </c>
      <c r="G35">
        <f t="shared" si="5"/>
        <v>3.0045010001651988</v>
      </c>
    </row>
    <row r="36" spans="1:7" x14ac:dyDescent="0.35">
      <c r="A36" s="1">
        <v>1.5187617388291983</v>
      </c>
      <c r="B36" s="1">
        <v>2.9238767967368204</v>
      </c>
      <c r="C36" s="25">
        <f t="shared" si="0"/>
        <v>1.6090523710445268</v>
      </c>
      <c r="G36">
        <f t="shared" si="5"/>
        <v>3.0025486540473811</v>
      </c>
    </row>
    <row r="37" spans="1:7" x14ac:dyDescent="0.35">
      <c r="A37" s="1">
        <v>1.5232364527619211</v>
      </c>
      <c r="B37" s="1">
        <v>2.6887508131849622</v>
      </c>
      <c r="C37" s="25">
        <f t="shared" si="0"/>
        <v>1.6090523710445268</v>
      </c>
      <c r="G37">
        <f t="shared" si="5"/>
        <v>2.9967167815194111</v>
      </c>
    </row>
    <row r="38" spans="1:7" x14ac:dyDescent="0.35">
      <c r="A38" s="1">
        <v>1.5249588083534036</v>
      </c>
      <c r="B38" s="1">
        <v>2.5916726801733851</v>
      </c>
      <c r="C38" s="25">
        <f t="shared" si="0"/>
        <v>1.6090523710445268</v>
      </c>
      <c r="G38">
        <f t="shared" si="5"/>
        <v>2.9944811660779571</v>
      </c>
    </row>
    <row r="39" spans="1:7" x14ac:dyDescent="0.35">
      <c r="A39" s="1">
        <v>1.5457328042102745</v>
      </c>
      <c r="B39" s="1">
        <v>3.1414988455971748</v>
      </c>
      <c r="C39" s="25">
        <f t="shared" si="0"/>
        <v>1.6090523710445268</v>
      </c>
      <c r="G39">
        <f t="shared" si="5"/>
        <v>2.9679089838238726</v>
      </c>
    </row>
    <row r="40" spans="1:7" x14ac:dyDescent="0.35">
      <c r="A40" s="1">
        <v>1.5844414671519189</v>
      </c>
      <c r="B40" s="1">
        <v>2.7672254417262598</v>
      </c>
      <c r="C40" s="25">
        <f t="shared" si="0"/>
        <v>1.6090523710445268</v>
      </c>
      <c r="G40">
        <f t="shared" si="5"/>
        <v>2.9202552137495448</v>
      </c>
    </row>
    <row r="41" spans="1:7" x14ac:dyDescent="0.35">
      <c r="A41" s="1">
        <v>1.5993867388388026</v>
      </c>
      <c r="B41" s="1">
        <v>3.0585696675448837</v>
      </c>
      <c r="C41" s="25">
        <f t="shared" si="0"/>
        <v>1.6090523710445268</v>
      </c>
      <c r="G41">
        <f t="shared" si="5"/>
        <v>2.9024734906883185</v>
      </c>
    </row>
    <row r="42" spans="1:7" x14ac:dyDescent="0.35">
      <c r="A42" s="1">
        <v>1.606057882476307</v>
      </c>
      <c r="B42" s="1">
        <v>2.5474535953745363</v>
      </c>
      <c r="C42" s="25">
        <f t="shared" si="0"/>
        <v>1.6090523710445268</v>
      </c>
      <c r="G42">
        <f t="shared" si="5"/>
        <v>2.894643065835</v>
      </c>
    </row>
    <row r="43" spans="1:7" x14ac:dyDescent="0.35">
      <c r="A43" s="1">
        <v>1.7469585069775349</v>
      </c>
      <c r="B43" s="1">
        <v>2.5740753846872169</v>
      </c>
      <c r="C43" s="25">
        <f t="shared" si="0"/>
        <v>1.6090523710445268</v>
      </c>
      <c r="G43">
        <f t="shared" si="5"/>
        <v>2.7432280824132524</v>
      </c>
    </row>
    <row r="44" spans="1:7" x14ac:dyDescent="0.35">
      <c r="A44" s="1">
        <v>1.7577820623628213</v>
      </c>
      <c r="B44" s="1">
        <v>3.0308073890956639</v>
      </c>
      <c r="C44" s="25">
        <f t="shared" si="0"/>
        <v>1.6090523710445268</v>
      </c>
      <c r="G44">
        <f t="shared" si="5"/>
        <v>2.7326008043495653</v>
      </c>
    </row>
    <row r="45" spans="1:7" x14ac:dyDescent="0.35">
      <c r="A45" s="1">
        <v>1.7992260306200478</v>
      </c>
      <c r="B45" s="1">
        <v>3.3352401246833643</v>
      </c>
      <c r="C45" s="25">
        <f t="shared" si="0"/>
        <v>1.6090523710445268</v>
      </c>
      <c r="G45">
        <f t="shared" si="5"/>
        <v>2.693090507114603</v>
      </c>
    </row>
    <row r="46" spans="1:7" x14ac:dyDescent="0.35">
      <c r="A46" s="1">
        <v>1.8131685843982268</v>
      </c>
      <c r="B46" s="1">
        <v>1.9628040564181299</v>
      </c>
      <c r="C46" s="25">
        <f t="shared" si="0"/>
        <v>1.6090523710445268</v>
      </c>
      <c r="G46">
        <f t="shared" si="5"/>
        <v>2.6802045068662146</v>
      </c>
    </row>
    <row r="47" spans="1:7" x14ac:dyDescent="0.35">
      <c r="A47" s="1">
        <v>1.8258458036725642</v>
      </c>
      <c r="B47" s="1">
        <v>2.3716568064328927</v>
      </c>
      <c r="C47" s="25">
        <f t="shared" si="0"/>
        <v>1.6090523710445268</v>
      </c>
      <c r="G47">
        <f t="shared" si="5"/>
        <v>2.668658775798618</v>
      </c>
    </row>
    <row r="48" spans="1:7" x14ac:dyDescent="0.35">
      <c r="A48" s="1">
        <v>1.8724176167452242</v>
      </c>
      <c r="B48" s="1">
        <v>2.789164450157005</v>
      </c>
      <c r="C48" s="25">
        <f t="shared" si="0"/>
        <v>1.6090523710445268</v>
      </c>
      <c r="G48">
        <f t="shared" si="5"/>
        <v>2.6275858114812882</v>
      </c>
    </row>
    <row r="49" spans="1:7" x14ac:dyDescent="0.35">
      <c r="A49" s="1">
        <v>2.0219487775320886</v>
      </c>
      <c r="B49" s="1">
        <v>2.5458586781576344</v>
      </c>
      <c r="C49" s="25">
        <f t="shared" si="0"/>
        <v>1.6090523710445268</v>
      </c>
      <c r="G49">
        <f t="shared" si="5"/>
        <v>2.5085004017353127</v>
      </c>
    </row>
    <row r="50" spans="1:7" x14ac:dyDescent="0.35">
      <c r="A50" s="1">
        <v>2.0406405989560881</v>
      </c>
      <c r="B50" s="1">
        <v>2.7187549267219255</v>
      </c>
      <c r="C50" s="25">
        <f t="shared" si="0"/>
        <v>1.6090523710445268</v>
      </c>
      <c r="G50">
        <f t="shared" si="5"/>
        <v>2.4948415349412256</v>
      </c>
    </row>
    <row r="51" spans="1:7" x14ac:dyDescent="0.35">
      <c r="A51" s="1">
        <v>2.0529034297069302</v>
      </c>
      <c r="B51" s="1">
        <v>2.5455970994181998</v>
      </c>
      <c r="C51" s="25">
        <f t="shared" si="0"/>
        <v>1.6090523710445268</v>
      </c>
      <c r="G51">
        <f t="shared" si="5"/>
        <v>2.4860157079541771</v>
      </c>
    </row>
    <row r="52" spans="1:7" x14ac:dyDescent="0.35">
      <c r="A52" s="1">
        <v>2.1687446330033708</v>
      </c>
      <c r="B52" s="1">
        <v>2.2329025263191635</v>
      </c>
      <c r="C52" s="25">
        <f t="shared" si="0"/>
        <v>1.6090523710445268</v>
      </c>
      <c r="G52">
        <f t="shared" si="5"/>
        <v>2.4075669917341695</v>
      </c>
    </row>
    <row r="53" spans="1:7" x14ac:dyDescent="0.35">
      <c r="A53" s="1">
        <v>2.1932941687409766</v>
      </c>
      <c r="B53" s="1">
        <v>2.6856125861985078</v>
      </c>
      <c r="C53" s="25">
        <f t="shared" si="0"/>
        <v>1.6090523710445268</v>
      </c>
      <c r="G53">
        <f t="shared" si="5"/>
        <v>2.3920059846428985</v>
      </c>
    </row>
    <row r="54" spans="1:7" x14ac:dyDescent="0.35">
      <c r="A54" s="1">
        <v>2.398138523552916</v>
      </c>
      <c r="B54" s="1">
        <v>1.6326848593385397</v>
      </c>
      <c r="C54" s="25">
        <f t="shared" si="0"/>
        <v>1.6090523710445268</v>
      </c>
      <c r="G54">
        <f t="shared" si="5"/>
        <v>2.2745831476619198</v>
      </c>
    </row>
    <row r="55" spans="1:7" x14ac:dyDescent="0.35">
      <c r="A55" s="1">
        <v>2.467336291068932</v>
      </c>
      <c r="B55" s="1">
        <v>2.4237925364923836</v>
      </c>
      <c r="C55" s="25">
        <f t="shared" si="0"/>
        <v>1.6090523710445268</v>
      </c>
      <c r="G55">
        <f t="shared" si="5"/>
        <v>2.239322588947612</v>
      </c>
    </row>
    <row r="56" spans="1:7" x14ac:dyDescent="0.35">
      <c r="A56" s="1">
        <v>2.516169335343875</v>
      </c>
      <c r="B56" s="1">
        <v>1.9911573653513557</v>
      </c>
      <c r="C56" s="25">
        <f t="shared" si="0"/>
        <v>1.6090523710445268</v>
      </c>
      <c r="G56">
        <f t="shared" si="5"/>
        <v>2.215606377933053</v>
      </c>
    </row>
    <row r="57" spans="1:7" x14ac:dyDescent="0.35">
      <c r="A57" s="1">
        <v>2.539678636516328</v>
      </c>
      <c r="B57" s="1">
        <v>2.5669571497706078</v>
      </c>
      <c r="C57" s="25">
        <f t="shared" si="0"/>
        <v>1.6090523710445268</v>
      </c>
      <c r="G57">
        <f t="shared" si="5"/>
        <v>2.2045140983598142</v>
      </c>
    </row>
    <row r="58" spans="1:7" x14ac:dyDescent="0.35">
      <c r="A58" s="1">
        <v>2.542889721247775</v>
      </c>
      <c r="B58" s="1">
        <v>2.2182256529298696</v>
      </c>
      <c r="C58" s="25">
        <f t="shared" si="0"/>
        <v>1.6090523710445268</v>
      </c>
      <c r="G58">
        <f t="shared" si="5"/>
        <v>2.2030149480047427</v>
      </c>
    </row>
    <row r="59" spans="1:7" x14ac:dyDescent="0.35">
      <c r="A59" s="1">
        <v>2.6137672117911279</v>
      </c>
      <c r="B59" s="1">
        <v>2.3840219250694767</v>
      </c>
      <c r="C59" s="25">
        <f t="shared" si="0"/>
        <v>1.6090523710445268</v>
      </c>
      <c r="G59">
        <f t="shared" si="5"/>
        <v>2.1708625314919798</v>
      </c>
    </row>
    <row r="60" spans="1:7" x14ac:dyDescent="0.35">
      <c r="A60" s="1">
        <v>2.7320163023105124</v>
      </c>
      <c r="B60" s="1">
        <v>2.5976264069826183</v>
      </c>
      <c r="C60" s="25">
        <f t="shared" si="0"/>
        <v>1.6090523710445268</v>
      </c>
      <c r="G60">
        <f t="shared" si="5"/>
        <v>2.1209341675280382</v>
      </c>
    </row>
    <row r="61" spans="1:7" x14ac:dyDescent="0.35">
      <c r="A61" s="1">
        <v>2.8395560927165207</v>
      </c>
      <c r="B61" s="1">
        <v>2.2498571914227448</v>
      </c>
      <c r="C61" s="25">
        <f t="shared" si="0"/>
        <v>1.6090523710445268</v>
      </c>
      <c r="G61">
        <f t="shared" si="5"/>
        <v>2.0791381247001874</v>
      </c>
    </row>
    <row r="62" spans="1:7" x14ac:dyDescent="0.35">
      <c r="A62" s="1">
        <v>2.8443479929264868</v>
      </c>
      <c r="B62" s="1">
        <v>1.8909385025804983</v>
      </c>
      <c r="C62" s="25">
        <f t="shared" si="0"/>
        <v>1.6090523710445268</v>
      </c>
      <c r="G62">
        <f t="shared" si="5"/>
        <v>2.0773492731465688</v>
      </c>
    </row>
    <row r="63" spans="1:7" x14ac:dyDescent="0.35">
      <c r="A63" s="1">
        <v>2.9413012650038581</v>
      </c>
      <c r="B63" s="1">
        <v>2.5044345463256232</v>
      </c>
      <c r="C63" s="25">
        <f t="shared" si="0"/>
        <v>1.6090523710445268</v>
      </c>
      <c r="G63">
        <f t="shared" si="5"/>
        <v>2.0424079014431014</v>
      </c>
    </row>
    <row r="64" spans="1:7" x14ac:dyDescent="0.35">
      <c r="A64" s="1">
        <v>2.9850627394480398</v>
      </c>
      <c r="B64" s="1">
        <v>2.1522241369619284</v>
      </c>
      <c r="C64" s="25">
        <f t="shared" si="0"/>
        <v>1.6090523710445268</v>
      </c>
      <c r="G64">
        <f t="shared" si="5"/>
        <v>2.0273799877760252</v>
      </c>
    </row>
    <row r="65" spans="1:7" x14ac:dyDescent="0.35">
      <c r="A65" s="1">
        <v>3.0082821391843027</v>
      </c>
      <c r="B65" s="1">
        <v>1.5415777637255146</v>
      </c>
      <c r="C65" s="25">
        <f t="shared" si="0"/>
        <v>1.6090523710445268</v>
      </c>
      <c r="G65">
        <f t="shared" si="5"/>
        <v>2.0195838648538391</v>
      </c>
    </row>
    <row r="66" spans="1:7" x14ac:dyDescent="0.35">
      <c r="A66" s="1">
        <v>3.0511295714532025</v>
      </c>
      <c r="B66" s="1">
        <v>1.9770801309233885</v>
      </c>
      <c r="C66" s="25">
        <f t="shared" si="0"/>
        <v>1.6090523710445268</v>
      </c>
      <c r="G66">
        <f t="shared" si="5"/>
        <v>2.0055089653335139</v>
      </c>
    </row>
    <row r="67" spans="1:7" x14ac:dyDescent="0.35">
      <c r="A67" s="1">
        <v>3.0732337033114163</v>
      </c>
      <c r="B67" s="1">
        <v>2.2507473789281156</v>
      </c>
      <c r="C67" s="25">
        <f t="shared" ref="C67:C76" si="10">AVERAGE($A$2:$A$76)</f>
        <v>1.6090523710445268</v>
      </c>
      <c r="G67">
        <f t="shared" ref="G67:G76" si="11">$E$2+$E$3/A67</f>
        <v>1.9984014641169376</v>
      </c>
    </row>
    <row r="68" spans="1:7" x14ac:dyDescent="0.35">
      <c r="A68" s="1">
        <v>3.1021658666431904</v>
      </c>
      <c r="B68" s="1">
        <v>1.5610282806269744</v>
      </c>
      <c r="C68" s="25">
        <f t="shared" si="10"/>
        <v>1.6090523710445268</v>
      </c>
      <c r="G68">
        <f t="shared" si="11"/>
        <v>1.9892514866537292</v>
      </c>
    </row>
    <row r="69" spans="1:7" x14ac:dyDescent="0.35">
      <c r="A69" s="1">
        <v>3.2104628113884246</v>
      </c>
      <c r="B69" s="1">
        <v>1.8094358029897586</v>
      </c>
      <c r="C69" s="25">
        <f t="shared" si="10"/>
        <v>1.6090523710445268</v>
      </c>
      <c r="G69">
        <f t="shared" si="11"/>
        <v>1.9564658769514724</v>
      </c>
    </row>
    <row r="70" spans="1:7" x14ac:dyDescent="0.35">
      <c r="A70" s="1">
        <v>3.2115610262408154</v>
      </c>
      <c r="B70" s="1">
        <v>2.5971468108299631</v>
      </c>
      <c r="C70" s="25">
        <f t="shared" si="10"/>
        <v>1.6090523710445268</v>
      </c>
      <c r="G70">
        <f t="shared" si="11"/>
        <v>1.9561447304399264</v>
      </c>
    </row>
    <row r="71" spans="1:7" x14ac:dyDescent="0.35">
      <c r="A71" s="1">
        <v>3.35261001206527</v>
      </c>
      <c r="B71" s="1">
        <v>1.8255138818324936</v>
      </c>
      <c r="C71" s="25">
        <f t="shared" si="10"/>
        <v>1.6090523710445268</v>
      </c>
      <c r="G71">
        <f t="shared" si="11"/>
        <v>1.916647152042837</v>
      </c>
    </row>
    <row r="72" spans="1:7" x14ac:dyDescent="0.35">
      <c r="A72" s="1">
        <v>3.4356275515747257</v>
      </c>
      <c r="B72" s="1">
        <v>2.2257926398215488</v>
      </c>
      <c r="C72" s="25">
        <f t="shared" si="10"/>
        <v>1.6090523710445268</v>
      </c>
      <c r="G72">
        <f t="shared" si="11"/>
        <v>1.8949161145276165</v>
      </c>
    </row>
    <row r="73" spans="1:7" x14ac:dyDescent="0.35">
      <c r="A73" s="1">
        <v>3.7768927010474727</v>
      </c>
      <c r="B73" s="1">
        <v>1.6055035543724139</v>
      </c>
      <c r="C73" s="25">
        <f t="shared" si="10"/>
        <v>1.6090523710445268</v>
      </c>
      <c r="G73">
        <f t="shared" si="11"/>
        <v>1.8156201776995069</v>
      </c>
    </row>
    <row r="74" spans="1:7" x14ac:dyDescent="0.35">
      <c r="A74" s="1">
        <v>3.7838162294647191</v>
      </c>
      <c r="B74" s="1">
        <v>2.1991755150640184</v>
      </c>
      <c r="C74" s="25">
        <f t="shared" si="10"/>
        <v>1.6090523710445268</v>
      </c>
      <c r="G74">
        <f t="shared" si="11"/>
        <v>1.8141594727025581</v>
      </c>
    </row>
    <row r="75" spans="1:7" x14ac:dyDescent="0.35">
      <c r="A75" s="1">
        <v>3.9643327378726099</v>
      </c>
      <c r="B75" s="1">
        <v>1.302382871997251</v>
      </c>
      <c r="C75" s="25">
        <f t="shared" si="10"/>
        <v>1.6090523710445268</v>
      </c>
      <c r="G75">
        <f t="shared" si="11"/>
        <v>1.777875359883351</v>
      </c>
    </row>
    <row r="76" spans="1:7" x14ac:dyDescent="0.35">
      <c r="A76" s="1">
        <v>4.8729247661540285</v>
      </c>
      <c r="B76" s="1">
        <v>1.7383316129581219</v>
      </c>
      <c r="C76" s="25">
        <f t="shared" si="10"/>
        <v>1.6090523710445268</v>
      </c>
      <c r="G76">
        <f t="shared" si="11"/>
        <v>1.6360647138819702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48D5-35E4-4F3B-9179-DA7B651E19A0}">
  <dimension ref="A1:Y27"/>
  <sheetViews>
    <sheetView zoomScale="77" workbookViewId="0">
      <selection activeCell="B24" sqref="B24:B28"/>
    </sheetView>
  </sheetViews>
  <sheetFormatPr defaultRowHeight="14.5" x14ac:dyDescent="0.35"/>
  <cols>
    <col min="2" max="2" width="9.453125" bestFit="1" customWidth="1"/>
    <col min="3" max="3" width="11.8164062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0.453125" customWidth="1"/>
  </cols>
  <sheetData>
    <row r="1" spans="2:25" ht="15" thickBot="1" x14ac:dyDescent="0.4"/>
    <row r="2" spans="2:25" x14ac:dyDescent="0.35">
      <c r="B2" s="4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</row>
    <row r="3" spans="2:25" x14ac:dyDescent="0.35">
      <c r="B3" s="2" t="s">
        <v>0</v>
      </c>
      <c r="C3" s="10">
        <v>1</v>
      </c>
      <c r="D3" s="10">
        <f>C4</f>
        <v>0.13166440393493706</v>
      </c>
      <c r="E3" s="10">
        <f>C5</f>
        <v>0.9696912716605417</v>
      </c>
      <c r="F3" s="10">
        <f>C6</f>
        <v>0.71961130858582523</v>
      </c>
      <c r="G3" s="10">
        <f>C7</f>
        <v>1.7743331291498472E-2</v>
      </c>
    </row>
    <row r="4" spans="2:25" x14ac:dyDescent="0.35">
      <c r="B4" s="2" t="s">
        <v>1</v>
      </c>
      <c r="C4" s="11">
        <v>0.13166440393493706</v>
      </c>
      <c r="D4" s="11">
        <v>1</v>
      </c>
      <c r="E4" s="11">
        <f>D5</f>
        <v>0.12100603778804718</v>
      </c>
      <c r="F4" s="11">
        <f>D6</f>
        <v>0.1192482202506418</v>
      </c>
      <c r="G4" s="11">
        <f>D7</f>
        <v>-9.3083394338604464E-3</v>
      </c>
    </row>
    <row r="5" spans="2:25" x14ac:dyDescent="0.35">
      <c r="B5" s="2" t="s">
        <v>2</v>
      </c>
      <c r="C5" s="11">
        <v>0.9696912716605417</v>
      </c>
      <c r="D5" s="11">
        <v>0.12100603778804718</v>
      </c>
      <c r="E5" s="11">
        <v>1</v>
      </c>
      <c r="F5" s="11">
        <f>E6</f>
        <v>0.68339742921120594</v>
      </c>
      <c r="G5" s="11">
        <f>E7</f>
        <v>5.2180465695972789E-2</v>
      </c>
    </row>
    <row r="6" spans="2:25" x14ac:dyDescent="0.35">
      <c r="B6" s="2" t="s">
        <v>3</v>
      </c>
      <c r="C6" s="11">
        <v>0.71961130858582523</v>
      </c>
      <c r="D6" s="11">
        <v>0.1192482202506418</v>
      </c>
      <c r="E6" s="11">
        <v>0.68339742921120594</v>
      </c>
      <c r="F6" s="11">
        <v>1</v>
      </c>
      <c r="G6" s="11">
        <f>F7</f>
        <v>-0.14362041286615759</v>
      </c>
    </row>
    <row r="7" spans="2:25" ht="15" thickBot="1" x14ac:dyDescent="0.4">
      <c r="B7" s="3" t="s">
        <v>4</v>
      </c>
      <c r="C7" s="12">
        <v>1.7743331291498472E-2</v>
      </c>
      <c r="D7" s="12">
        <v>-9.3083394338604464E-3</v>
      </c>
      <c r="E7" s="12">
        <v>5.2180465695972789E-2</v>
      </c>
      <c r="F7" s="12">
        <v>-0.14362041286615759</v>
      </c>
      <c r="G7" s="12">
        <v>1</v>
      </c>
    </row>
    <row r="8" spans="2:25" x14ac:dyDescent="0.35">
      <c r="B8" s="6"/>
      <c r="C8" s="6"/>
      <c r="D8" s="6"/>
      <c r="E8" s="6"/>
      <c r="F8" s="6"/>
      <c r="G8" s="6"/>
    </row>
    <row r="9" spans="2:25" x14ac:dyDescent="0.35">
      <c r="B9" s="9" t="s">
        <v>7</v>
      </c>
      <c r="C9">
        <f>POWER(-1,1+1)*MDETERM(B10:E13)</f>
        <v>0.49080543350692862</v>
      </c>
      <c r="G9" s="9" t="s">
        <v>9</v>
      </c>
      <c r="H9">
        <f>POWER(-1,2+2)*MDETERM(G10:J13)</f>
        <v>2.6675596173846138E-2</v>
      </c>
      <c r="L9" s="9" t="s">
        <v>10</v>
      </c>
      <c r="M9">
        <f>POWER(-1,3+3)*MDETERM(L10:O13)</f>
        <v>0.44904221396853411</v>
      </c>
      <c r="Q9" s="9" t="s">
        <v>11</v>
      </c>
      <c r="R9">
        <f>POWER(-1,4+4)*MDETERM(Q10:T13)</f>
        <v>5.7396310643329181E-2</v>
      </c>
      <c r="V9" s="9" t="s">
        <v>12</v>
      </c>
      <c r="W9">
        <f>POWER(-1,5+5)*MDETERM(V10:Y13)</f>
        <v>2.8028945263336481E-2</v>
      </c>
    </row>
    <row r="10" spans="2:25" x14ac:dyDescent="0.35">
      <c r="B10" s="2">
        <v>1</v>
      </c>
      <c r="C10" s="2">
        <f>B11</f>
        <v>0.12100603778804718</v>
      </c>
      <c r="D10" s="2">
        <f>B12</f>
        <v>0.1192482202506418</v>
      </c>
      <c r="E10" s="2">
        <f>B13</f>
        <v>-9.3083394338604464E-3</v>
      </c>
      <c r="G10">
        <v>1</v>
      </c>
      <c r="H10">
        <v>0.9696912716605417</v>
      </c>
      <c r="I10">
        <v>0.71961130858582523</v>
      </c>
      <c r="J10">
        <v>1.7743331291498472E-2</v>
      </c>
      <c r="L10">
        <v>1</v>
      </c>
      <c r="M10">
        <v>0.13166440393493706</v>
      </c>
      <c r="N10">
        <v>0.71961130858582523</v>
      </c>
      <c r="O10">
        <v>1.7743331291498472E-2</v>
      </c>
      <c r="Q10">
        <v>1</v>
      </c>
      <c r="R10">
        <v>0.13166440393493706</v>
      </c>
      <c r="S10">
        <v>0.9696912716605417</v>
      </c>
      <c r="T10">
        <v>1.7743331291498472E-2</v>
      </c>
      <c r="V10">
        <v>1</v>
      </c>
      <c r="W10">
        <v>0.13166440393493706</v>
      </c>
      <c r="X10">
        <v>0.9696912716605417</v>
      </c>
      <c r="Y10">
        <v>0.71961130858582523</v>
      </c>
    </row>
    <row r="11" spans="2:25" x14ac:dyDescent="0.35">
      <c r="B11" s="2">
        <v>0.12100603778804718</v>
      </c>
      <c r="C11" s="2">
        <v>1</v>
      </c>
      <c r="D11" s="2">
        <f>C12</f>
        <v>0.68339742921120594</v>
      </c>
      <c r="E11" s="2">
        <f>C13</f>
        <v>5.2180465695972789E-2</v>
      </c>
      <c r="G11" s="2">
        <v>0.9696912716605417</v>
      </c>
      <c r="H11">
        <v>1</v>
      </c>
      <c r="I11">
        <v>0.68339742921120594</v>
      </c>
      <c r="J11">
        <v>5.2180465695972789E-2</v>
      </c>
      <c r="L11">
        <v>0.13166440393493706</v>
      </c>
      <c r="M11">
        <v>1</v>
      </c>
      <c r="N11">
        <v>0.1192482202506418</v>
      </c>
      <c r="O11">
        <v>-9.3083394338604464E-3</v>
      </c>
      <c r="Q11">
        <v>0.13166440393493706</v>
      </c>
      <c r="R11">
        <v>1</v>
      </c>
      <c r="S11">
        <v>0.12100603778804718</v>
      </c>
      <c r="T11">
        <v>-9.3083394338604464E-3</v>
      </c>
      <c r="V11">
        <v>0.13166440393493706</v>
      </c>
      <c r="W11">
        <v>1</v>
      </c>
      <c r="X11">
        <v>0.12100603778804718</v>
      </c>
      <c r="Y11">
        <v>0.1192482202506418</v>
      </c>
    </row>
    <row r="12" spans="2:25" x14ac:dyDescent="0.35">
      <c r="B12" s="2">
        <v>0.1192482202506418</v>
      </c>
      <c r="C12" s="2">
        <v>0.68339742921120594</v>
      </c>
      <c r="D12" s="2">
        <v>1</v>
      </c>
      <c r="E12" s="2">
        <f>D13</f>
        <v>-0.14362041286615759</v>
      </c>
      <c r="G12" s="2">
        <v>0.71961130858582523</v>
      </c>
      <c r="H12">
        <v>0.68339742921120594</v>
      </c>
      <c r="I12">
        <v>1</v>
      </c>
      <c r="J12">
        <v>-0.14362041286615759</v>
      </c>
      <c r="L12">
        <v>0.71961130858582523</v>
      </c>
      <c r="M12">
        <v>0.1192482202506418</v>
      </c>
      <c r="N12">
        <v>1</v>
      </c>
      <c r="O12">
        <v>-0.14362041286615759</v>
      </c>
      <c r="Q12">
        <v>0.9696912716605417</v>
      </c>
      <c r="R12">
        <v>0.12100603778804718</v>
      </c>
      <c r="S12">
        <v>1</v>
      </c>
      <c r="T12">
        <v>5.2180465695972789E-2</v>
      </c>
      <c r="V12">
        <v>0.9696912716605417</v>
      </c>
      <c r="W12">
        <v>0.12100603778804718</v>
      </c>
      <c r="X12">
        <v>1</v>
      </c>
      <c r="Y12">
        <v>0.68339742921120594</v>
      </c>
    </row>
    <row r="13" spans="2:25" ht="15" thickBot="1" x14ac:dyDescent="0.4">
      <c r="B13" s="2">
        <v>-9.3083394338604464E-3</v>
      </c>
      <c r="C13" s="2">
        <v>5.2180465695972789E-2</v>
      </c>
      <c r="D13" s="2">
        <v>-0.14362041286615759</v>
      </c>
      <c r="E13" s="2">
        <v>1</v>
      </c>
      <c r="G13" s="3">
        <v>1.7743331291498472E-2</v>
      </c>
      <c r="H13">
        <v>5.2180465695972789E-2</v>
      </c>
      <c r="I13">
        <v>-0.14362041286615759</v>
      </c>
      <c r="J13">
        <v>1</v>
      </c>
      <c r="L13">
        <v>1.7743331291498472E-2</v>
      </c>
      <c r="M13">
        <v>-9.3083394338604464E-3</v>
      </c>
      <c r="N13">
        <v>-0.14362041286615759</v>
      </c>
      <c r="O13">
        <v>1</v>
      </c>
      <c r="Q13">
        <v>1.7743331291498472E-2</v>
      </c>
      <c r="R13">
        <v>-9.3083394338604464E-3</v>
      </c>
      <c r="S13">
        <v>5.2180465695972789E-2</v>
      </c>
      <c r="T13">
        <v>1</v>
      </c>
      <c r="V13">
        <v>0.71961130858582523</v>
      </c>
      <c r="W13">
        <v>0.1192482202506418</v>
      </c>
      <c r="X13">
        <v>0.68339742921120594</v>
      </c>
      <c r="Y13">
        <v>1</v>
      </c>
    </row>
    <row r="15" spans="2:25" x14ac:dyDescent="0.35">
      <c r="B15" s="9" t="s">
        <v>8</v>
      </c>
      <c r="C15">
        <f>POWER(-1,1+2)*MDETERM(B16:E19)</f>
        <v>-5.1800104858933894E-3</v>
      </c>
      <c r="G15" s="9" t="s">
        <v>13</v>
      </c>
      <c r="H15">
        <f>POWER(-1,1+3)*MDETERM(G16:J19)</f>
        <v>-0.44173967868505931</v>
      </c>
      <c r="L15" s="9" t="s">
        <v>14</v>
      </c>
      <c r="M15">
        <f>POWER(-1,1+4)*MDETERM(L16:O19)</f>
        <v>-4.9659153039316124E-2</v>
      </c>
      <c r="Q15" s="9" t="s">
        <v>15</v>
      </c>
      <c r="R15">
        <f>POWER(-1,1+5)*MDETERM(Q16:T19)</f>
        <v>7.1613733858308824E-3</v>
      </c>
    </row>
    <row r="16" spans="2:25" x14ac:dyDescent="0.35">
      <c r="B16" s="2">
        <v>0.13166440393493706</v>
      </c>
      <c r="C16" s="2">
        <v>0.12100603778804718</v>
      </c>
      <c r="D16" s="2">
        <v>0.1192482202506418</v>
      </c>
      <c r="E16" s="2">
        <v>-9.3083394338604464E-3</v>
      </c>
      <c r="G16">
        <v>0.13166440393493706</v>
      </c>
      <c r="H16">
        <v>1</v>
      </c>
      <c r="I16">
        <v>0.1192482202506418</v>
      </c>
      <c r="J16">
        <v>-9.3083394338604464E-3</v>
      </c>
      <c r="L16">
        <v>0.13166440393493706</v>
      </c>
      <c r="M16">
        <v>1</v>
      </c>
      <c r="N16">
        <v>0.12100603778804718</v>
      </c>
      <c r="O16">
        <v>-9.3083394338604464E-3</v>
      </c>
      <c r="Q16">
        <v>0.13166440393493706</v>
      </c>
      <c r="R16">
        <v>1</v>
      </c>
      <c r="S16">
        <v>0.12100603778804718</v>
      </c>
      <c r="T16">
        <v>0.1192482202506418</v>
      </c>
    </row>
    <row r="17" spans="1:20" x14ac:dyDescent="0.35">
      <c r="B17" s="2">
        <v>0.9696912716605417</v>
      </c>
      <c r="C17" s="2">
        <v>1</v>
      </c>
      <c r="D17" s="2">
        <v>0.68339742921120594</v>
      </c>
      <c r="E17" s="2">
        <v>5.2180465695972789E-2</v>
      </c>
      <c r="G17">
        <v>0.9696912716605417</v>
      </c>
      <c r="H17">
        <v>0.12100603778804718</v>
      </c>
      <c r="I17">
        <v>0.68339742921120594</v>
      </c>
      <c r="J17">
        <v>5.2180465695972789E-2</v>
      </c>
      <c r="L17">
        <v>0.9696912716605417</v>
      </c>
      <c r="M17">
        <v>0.12100603778804718</v>
      </c>
      <c r="N17">
        <v>1</v>
      </c>
      <c r="O17">
        <v>5.2180465695972789E-2</v>
      </c>
      <c r="Q17">
        <v>0.9696912716605417</v>
      </c>
      <c r="R17">
        <v>0.12100603778804718</v>
      </c>
      <c r="S17">
        <v>1</v>
      </c>
      <c r="T17">
        <v>0.68339742921120594</v>
      </c>
    </row>
    <row r="18" spans="1:20" x14ac:dyDescent="0.35">
      <c r="B18" s="2">
        <v>0.71961130858582523</v>
      </c>
      <c r="C18" s="2">
        <v>0.68339742921120594</v>
      </c>
      <c r="D18" s="2">
        <v>1</v>
      </c>
      <c r="E18" s="2">
        <v>-0.14362041286615759</v>
      </c>
      <c r="G18">
        <v>0.71961130858582523</v>
      </c>
      <c r="H18">
        <v>0.1192482202506418</v>
      </c>
      <c r="I18">
        <v>1</v>
      </c>
      <c r="J18">
        <v>-0.14362041286615759</v>
      </c>
      <c r="L18">
        <v>0.71961130858582523</v>
      </c>
      <c r="M18">
        <v>0.1192482202506418</v>
      </c>
      <c r="N18">
        <v>0.68339742921120594</v>
      </c>
      <c r="O18">
        <v>-0.14362041286615759</v>
      </c>
      <c r="Q18">
        <v>0.71961130858582523</v>
      </c>
      <c r="R18">
        <v>0.1192482202506418</v>
      </c>
      <c r="S18">
        <v>0.68339742921120594</v>
      </c>
      <c r="T18">
        <v>1</v>
      </c>
    </row>
    <row r="19" spans="1:20" x14ac:dyDescent="0.35">
      <c r="B19" s="2">
        <v>1.7743331291498472E-2</v>
      </c>
      <c r="C19" s="2">
        <v>5.2180465695972789E-2</v>
      </c>
      <c r="D19" s="2">
        <v>-0.14362041286615759</v>
      </c>
      <c r="E19" s="2">
        <v>1</v>
      </c>
      <c r="G19">
        <v>1.7743331291498472E-2</v>
      </c>
      <c r="H19">
        <v>-9.3083394338604464E-3</v>
      </c>
      <c r="I19">
        <v>-0.14362041286615759</v>
      </c>
      <c r="J19">
        <v>1</v>
      </c>
      <c r="L19">
        <v>1.7743331291498472E-2</v>
      </c>
      <c r="M19">
        <v>-9.3083394338604464E-3</v>
      </c>
      <c r="N19">
        <v>5.2180465695972789E-2</v>
      </c>
      <c r="O19">
        <v>1</v>
      </c>
      <c r="Q19">
        <v>1.7743331291498472E-2</v>
      </c>
      <c r="R19">
        <v>-9.3083394338604464E-3</v>
      </c>
      <c r="S19">
        <v>5.2180465695972789E-2</v>
      </c>
      <c r="T19">
        <v>-0.14362041286615759</v>
      </c>
    </row>
    <row r="22" spans="1:20" x14ac:dyDescent="0.35">
      <c r="B22" s="9" t="s">
        <v>16</v>
      </c>
      <c r="D22" t="s">
        <v>17</v>
      </c>
    </row>
    <row r="23" spans="1:20" x14ac:dyDescent="0.35">
      <c r="A23" s="9" t="s">
        <v>16</v>
      </c>
      <c r="D23" t="s">
        <v>18</v>
      </c>
      <c r="E23" t="s">
        <v>5</v>
      </c>
    </row>
    <row r="24" spans="1:20" x14ac:dyDescent="0.35">
      <c r="A24" s="9" t="s">
        <v>19</v>
      </c>
      <c r="B24">
        <f>-C15/SQRT(C9*H9)</f>
        <v>4.5270875219055137E-2</v>
      </c>
      <c r="D24">
        <f>B24*SQRT(75-5)/SQRT(1-B24*B24)</f>
        <v>0.37915204287448512</v>
      </c>
      <c r="E24">
        <f>_xlfn.T.INV(1-0.05,75-5)</f>
        <v>1.6669144790559576</v>
      </c>
    </row>
    <row r="25" spans="1:20" x14ac:dyDescent="0.35">
      <c r="A25" s="9" t="s">
        <v>20</v>
      </c>
      <c r="B25">
        <f>-H15/SQRT(C9*M9)</f>
        <v>0.94095346252477396</v>
      </c>
      <c r="D25" s="13">
        <f>B25*SQRT(75-5)/SQRT(1-B25*B25)</f>
        <v>23.254788056457695</v>
      </c>
      <c r="E25">
        <f>_xlfn.T.INV(1-0.05,75-5)</f>
        <v>1.6669144790559576</v>
      </c>
      <c r="F25" t="s">
        <v>145</v>
      </c>
    </row>
    <row r="26" spans="1:20" x14ac:dyDescent="0.35">
      <c r="A26" s="9" t="s">
        <v>21</v>
      </c>
      <c r="B26">
        <f>-M15/SQRT(C9*R9)</f>
        <v>0.29587116275445324</v>
      </c>
      <c r="D26" s="14">
        <f>B26*SQRT(75-5)/SQRT(1-B26*B26)</f>
        <v>2.5914610171164632</v>
      </c>
      <c r="E26">
        <f>_xlfn.T.INV(1-0.05,75-5)</f>
        <v>1.6669144790559576</v>
      </c>
      <c r="F26" t="s">
        <v>145</v>
      </c>
    </row>
    <row r="27" spans="1:20" x14ac:dyDescent="0.35">
      <c r="A27" s="9" t="s">
        <v>22</v>
      </c>
      <c r="B27">
        <f>-R15/SQRT(C9*W9)</f>
        <v>-6.1057393304285071E-2</v>
      </c>
      <c r="D27">
        <f>B27*SQRT(75-5)/SQRT(1-B27*B27)</f>
        <v>-0.51179768604105536</v>
      </c>
      <c r="E27">
        <f>_xlfn.T.INV(1-0.05,75-5)</f>
        <v>1.6669144790559576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C96C-4BBD-4A82-AB0E-FDCF23BB55CC}">
  <dimension ref="B1:G17"/>
  <sheetViews>
    <sheetView workbookViewId="0">
      <selection activeCell="C12" sqref="C12"/>
    </sheetView>
  </sheetViews>
  <sheetFormatPr defaultRowHeight="14.5" x14ac:dyDescent="0.35"/>
  <cols>
    <col min="2" max="2" width="22" bestFit="1" customWidth="1"/>
    <col min="3" max="3" width="11.81640625" bestFit="1" customWidth="1"/>
    <col min="4" max="4" width="15.7265625" bestFit="1" customWidth="1"/>
    <col min="5" max="5" width="11.81640625" bestFit="1" customWidth="1"/>
    <col min="6" max="7" width="12.453125" bestFit="1" customWidth="1"/>
  </cols>
  <sheetData>
    <row r="1" spans="2:7" ht="15" thickBot="1" x14ac:dyDescent="0.4"/>
    <row r="2" spans="2:7" x14ac:dyDescent="0.35">
      <c r="B2" s="4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</row>
    <row r="3" spans="2:7" x14ac:dyDescent="0.35">
      <c r="B3" s="2" t="s">
        <v>0</v>
      </c>
      <c r="C3" s="10">
        <v>1</v>
      </c>
      <c r="D3" s="10">
        <f>C4</f>
        <v>0.13166440393493706</v>
      </c>
      <c r="E3" s="10">
        <f>C5</f>
        <v>0.9696912716605417</v>
      </c>
      <c r="F3" s="10">
        <f>C6</f>
        <v>0.71961130858582523</v>
      </c>
      <c r="G3" s="10">
        <f>C7</f>
        <v>1.7743331291498472E-2</v>
      </c>
    </row>
    <row r="4" spans="2:7" x14ac:dyDescent="0.35">
      <c r="B4" s="2" t="s">
        <v>1</v>
      </c>
      <c r="C4" s="11">
        <v>0.13166440393493706</v>
      </c>
      <c r="D4" s="11">
        <v>1</v>
      </c>
      <c r="E4" s="11">
        <f>D5</f>
        <v>0.12100603778804718</v>
      </c>
      <c r="F4" s="11">
        <f>D6</f>
        <v>0.1192482202506418</v>
      </c>
      <c r="G4" s="11">
        <f>D7</f>
        <v>-9.3083394338604464E-3</v>
      </c>
    </row>
    <row r="5" spans="2:7" x14ac:dyDescent="0.35">
      <c r="B5" s="2" t="s">
        <v>2</v>
      </c>
      <c r="C5" s="11">
        <v>0.9696912716605417</v>
      </c>
      <c r="D5" s="11">
        <v>0.12100603778804718</v>
      </c>
      <c r="E5" s="11">
        <v>1</v>
      </c>
      <c r="F5" s="11">
        <f>E6</f>
        <v>0.68339742921120594</v>
      </c>
      <c r="G5" s="11">
        <f>E7</f>
        <v>5.2180465695972789E-2</v>
      </c>
    </row>
    <row r="6" spans="2:7" x14ac:dyDescent="0.35">
      <c r="B6" s="2" t="s">
        <v>3</v>
      </c>
      <c r="C6" s="11">
        <v>0.71961130858582523</v>
      </c>
      <c r="D6" s="11">
        <v>0.1192482202506418</v>
      </c>
      <c r="E6" s="11">
        <v>0.68339742921120594</v>
      </c>
      <c r="F6" s="11">
        <v>1</v>
      </c>
      <c r="G6" s="11">
        <f>F7</f>
        <v>-0.14362041286615759</v>
      </c>
    </row>
    <row r="7" spans="2:7" ht="15" thickBot="1" x14ac:dyDescent="0.4">
      <c r="B7" s="3" t="s">
        <v>4</v>
      </c>
      <c r="C7" s="12">
        <v>1.7743331291498472E-2</v>
      </c>
      <c r="D7" s="12">
        <v>-9.3083394338604464E-3</v>
      </c>
      <c r="E7" s="12">
        <v>5.2180465695972789E-2</v>
      </c>
      <c r="F7" s="12">
        <v>-0.14362041286615759</v>
      </c>
      <c r="G7" s="12">
        <v>1</v>
      </c>
    </row>
    <row r="8" spans="2:7" x14ac:dyDescent="0.35">
      <c r="B8" s="16" t="s">
        <v>37</v>
      </c>
      <c r="C8" s="17"/>
    </row>
    <row r="9" spans="2:7" x14ac:dyDescent="0.35">
      <c r="B9" s="9" t="s">
        <v>23</v>
      </c>
      <c r="C9">
        <f>MDETERM(C3:G7)</f>
        <v>2.6164078265493215E-2</v>
      </c>
    </row>
    <row r="10" spans="2:7" x14ac:dyDescent="0.35">
      <c r="B10" s="9" t="s">
        <v>24</v>
      </c>
      <c r="C10">
        <f>MDETERM(D4:G7)</f>
        <v>0.49080543350692862</v>
      </c>
    </row>
    <row r="12" spans="2:7" x14ac:dyDescent="0.35">
      <c r="B12" s="9" t="s">
        <v>25</v>
      </c>
      <c r="C12">
        <f>SQRT(1-C9/C10)</f>
        <v>0.97298075378804927</v>
      </c>
    </row>
    <row r="14" spans="2:7" x14ac:dyDescent="0.35">
      <c r="B14" s="9" t="s">
        <v>18</v>
      </c>
      <c r="C14">
        <f>C12*C12*(75-5)/((1-C12*C12)*(5-1))</f>
        <v>310.77814529583844</v>
      </c>
      <c r="D14" t="s">
        <v>145</v>
      </c>
    </row>
    <row r="15" spans="2:7" x14ac:dyDescent="0.35">
      <c r="B15" s="9" t="s">
        <v>5</v>
      </c>
      <c r="C15">
        <f>_xlfn.F.INV.RT(0.05,5-1,75-5)</f>
        <v>2.5026564633999411</v>
      </c>
    </row>
    <row r="17" spans="2:2" x14ac:dyDescent="0.35">
      <c r="B17" s="9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5CD3-D411-4CB9-ABEE-6AC03CD67423}">
  <dimension ref="A1:AA76"/>
  <sheetViews>
    <sheetView zoomScale="85" zoomScaleNormal="85" workbookViewId="0">
      <selection activeCell="AA3" sqref="AA3"/>
    </sheetView>
  </sheetViews>
  <sheetFormatPr defaultRowHeight="14.5" x14ac:dyDescent="0.35"/>
  <cols>
    <col min="1" max="1" width="8.81640625" customWidth="1"/>
    <col min="13" max="13" width="16.26953125" bestFit="1" customWidth="1"/>
    <col min="17" max="17" width="16.26953125" bestFit="1" customWidth="1"/>
    <col min="21" max="21" width="16.26953125" bestFit="1" customWidth="1"/>
    <col min="25" max="25" width="16.26953125" bestFit="1" customWidth="1"/>
  </cols>
  <sheetData>
    <row r="1" spans="1:27" x14ac:dyDescent="0.35"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M1" s="9" t="s">
        <v>32</v>
      </c>
      <c r="Q1" s="9" t="s">
        <v>33</v>
      </c>
      <c r="U1" s="9" t="s">
        <v>34</v>
      </c>
      <c r="Y1" s="9" t="s">
        <v>35</v>
      </c>
    </row>
    <row r="2" spans="1:27" x14ac:dyDescent="0.35">
      <c r="A2" s="1">
        <v>1.0619998571783071</v>
      </c>
      <c r="B2" s="1">
        <v>-3.2117798203471466</v>
      </c>
      <c r="C2" s="1">
        <v>0.53738245292333886</v>
      </c>
      <c r="D2" s="1">
        <v>4.3074654860587955</v>
      </c>
      <c r="E2" s="1">
        <v>4.1165975250736917</v>
      </c>
      <c r="G2">
        <f>RANK(A2,A:A,1)</f>
        <v>25</v>
      </c>
      <c r="H2">
        <f>RANK(B2,B:B,1)</f>
        <v>37</v>
      </c>
      <c r="I2">
        <f>RANK(C2,C:C,1)</f>
        <v>33</v>
      </c>
      <c r="J2">
        <f t="shared" ref="J2:K17" si="0">RANK(D2,D:D,1)</f>
        <v>37</v>
      </c>
      <c r="K2">
        <f t="shared" si="0"/>
        <v>58</v>
      </c>
      <c r="M2">
        <f>POWER(H2-G2,2)</f>
        <v>144</v>
      </c>
      <c r="N2" s="9" t="s">
        <v>36</v>
      </c>
      <c r="O2">
        <f>1- (6*SUM(M2:M76)/(75*(75*75-1)))</f>
        <v>0.14736842105263159</v>
      </c>
      <c r="Q2">
        <f>POWER(I2-G2,2)</f>
        <v>64</v>
      </c>
      <c r="R2" s="9" t="s">
        <v>36</v>
      </c>
      <c r="S2">
        <f>1- (6*SUM(Q2:Q76)/(75*(75*75-1)))</f>
        <v>0.9616785206258891</v>
      </c>
      <c r="U2">
        <f>POWER(J2-G2,2)</f>
        <v>144</v>
      </c>
      <c r="V2" s="9" t="s">
        <v>36</v>
      </c>
      <c r="W2">
        <f>1- (6*SUM(U2:U76)/(75*(75*75-1)))</f>
        <v>0.72617354196301565</v>
      </c>
      <c r="Y2">
        <f>POWER(K2-G2,2)</f>
        <v>1089</v>
      </c>
      <c r="Z2" s="9" t="s">
        <v>36</v>
      </c>
      <c r="AA2">
        <f>1- (6*SUM(Y2:Y76)/(75*(75*75-1)))</f>
        <v>-0.51243243243243253</v>
      </c>
    </row>
    <row r="3" spans="1:27" x14ac:dyDescent="0.35">
      <c r="A3" s="1">
        <v>1.3013083768455544</v>
      </c>
      <c r="B3" s="1">
        <v>-1.6623231507110177</v>
      </c>
      <c r="C3" s="1">
        <v>1.648799757778761</v>
      </c>
      <c r="D3" s="1">
        <v>2.3717191146496228</v>
      </c>
      <c r="E3" s="1">
        <v>3.468943679355081</v>
      </c>
      <c r="G3">
        <f t="shared" ref="G3:G66" si="1">RANK(A3,A:A,1)</f>
        <v>32</v>
      </c>
      <c r="H3">
        <f t="shared" ref="H3:K59" si="2">RANK(B3,B:B,1)</f>
        <v>64</v>
      </c>
      <c r="I3">
        <f t="shared" si="2"/>
        <v>36</v>
      </c>
      <c r="J3">
        <f t="shared" si="0"/>
        <v>17</v>
      </c>
      <c r="K3">
        <f t="shared" si="0"/>
        <v>50</v>
      </c>
      <c r="M3">
        <f t="shared" ref="M3:M66" si="3">POWER(H3-G3,2)</f>
        <v>1024</v>
      </c>
      <c r="N3" s="9" t="s">
        <v>18</v>
      </c>
      <c r="O3" s="14">
        <f>O2*SQRT(75-1)</f>
        <v>1.2677110919852292</v>
      </c>
      <c r="Q3">
        <f t="shared" ref="Q3:Q66" si="4">POWER(I3-G3,2)</f>
        <v>16</v>
      </c>
      <c r="R3" s="9" t="s">
        <v>18</v>
      </c>
      <c r="S3" s="15">
        <f>S2*SQRT(75-1)</f>
        <v>8.27267143675226</v>
      </c>
      <c r="U3">
        <f t="shared" ref="U3:U66" si="5">POWER(J3-G3,2)</f>
        <v>225</v>
      </c>
      <c r="V3" s="9" t="s">
        <v>18</v>
      </c>
      <c r="W3" s="15">
        <f>W2*SQRT(75-1)</f>
        <v>6.2467810082862885</v>
      </c>
      <c r="Y3">
        <f t="shared" ref="Y3:Y66" si="6">POWER(K3-G3,2)</f>
        <v>324</v>
      </c>
      <c r="Z3" s="9" t="s">
        <v>18</v>
      </c>
      <c r="AA3" s="15">
        <f>AA2*SQRT(75-1)</f>
        <v>-4.4081104611656281</v>
      </c>
    </row>
    <row r="4" spans="1:27" x14ac:dyDescent="0.35">
      <c r="A4" s="1">
        <v>0.60844053374603391</v>
      </c>
      <c r="B4" s="1">
        <v>-4.6686965409462573</v>
      </c>
      <c r="C4" s="1">
        <v>-6.2927738276339369</v>
      </c>
      <c r="D4" s="1">
        <v>0.59558134499926085</v>
      </c>
      <c r="E4" s="1">
        <v>5.9929200564896146</v>
      </c>
      <c r="G4">
        <f t="shared" si="1"/>
        <v>20</v>
      </c>
      <c r="H4">
        <f t="shared" si="2"/>
        <v>7</v>
      </c>
      <c r="I4">
        <f t="shared" si="2"/>
        <v>17</v>
      </c>
      <c r="J4">
        <f t="shared" si="0"/>
        <v>1</v>
      </c>
      <c r="K4">
        <f t="shared" si="0"/>
        <v>63</v>
      </c>
      <c r="M4">
        <f t="shared" si="3"/>
        <v>169</v>
      </c>
      <c r="N4" s="9" t="s">
        <v>5</v>
      </c>
      <c r="O4">
        <v>1.96</v>
      </c>
      <c r="Q4">
        <f t="shared" si="4"/>
        <v>9</v>
      </c>
      <c r="R4" s="9" t="s">
        <v>5</v>
      </c>
      <c r="S4">
        <v>1.96</v>
      </c>
      <c r="U4">
        <f t="shared" si="5"/>
        <v>361</v>
      </c>
      <c r="V4" s="9" t="s">
        <v>5</v>
      </c>
      <c r="W4">
        <v>1.96</v>
      </c>
      <c r="Y4">
        <f t="shared" si="6"/>
        <v>1849</v>
      </c>
      <c r="Z4" s="9" t="s">
        <v>5</v>
      </c>
      <c r="AA4">
        <v>1.96</v>
      </c>
    </row>
    <row r="5" spans="1:27" x14ac:dyDescent="0.35">
      <c r="A5" s="1">
        <v>2.9850627394480398</v>
      </c>
      <c r="B5" s="1">
        <v>-2.4308518580510281</v>
      </c>
      <c r="C5" s="1">
        <v>18.322828741976991</v>
      </c>
      <c r="D5" s="1">
        <v>8.9729603473119059</v>
      </c>
      <c r="E5" s="1">
        <v>2.1522241369619284</v>
      </c>
      <c r="G5">
        <f t="shared" si="1"/>
        <v>63</v>
      </c>
      <c r="H5">
        <f t="shared" si="2"/>
        <v>51</v>
      </c>
      <c r="I5">
        <f t="shared" si="2"/>
        <v>65</v>
      </c>
      <c r="J5">
        <f t="shared" si="0"/>
        <v>59</v>
      </c>
      <c r="K5">
        <f t="shared" si="0"/>
        <v>19</v>
      </c>
      <c r="M5">
        <f t="shared" si="3"/>
        <v>144</v>
      </c>
      <c r="Q5">
        <f t="shared" si="4"/>
        <v>4</v>
      </c>
      <c r="U5">
        <f t="shared" si="5"/>
        <v>16</v>
      </c>
      <c r="Y5">
        <f t="shared" si="6"/>
        <v>1936</v>
      </c>
    </row>
    <row r="6" spans="1:27" x14ac:dyDescent="0.35">
      <c r="A6" s="1">
        <v>0.32638348935870454</v>
      </c>
      <c r="B6" s="1">
        <v>-1.0081452122249175</v>
      </c>
      <c r="C6" s="1">
        <v>-4.2427443481283262</v>
      </c>
      <c r="D6" s="1">
        <v>2.339668448135054</v>
      </c>
      <c r="E6" s="1">
        <v>10.74098349707363</v>
      </c>
      <c r="G6">
        <f t="shared" si="1"/>
        <v>10</v>
      </c>
      <c r="H6">
        <f t="shared" si="2"/>
        <v>72</v>
      </c>
      <c r="I6">
        <f t="shared" si="2"/>
        <v>21</v>
      </c>
      <c r="J6">
        <f t="shared" si="0"/>
        <v>16</v>
      </c>
      <c r="K6">
        <f t="shared" si="0"/>
        <v>73</v>
      </c>
      <c r="M6">
        <f t="shared" si="3"/>
        <v>3844</v>
      </c>
      <c r="Q6">
        <f t="shared" si="4"/>
        <v>121</v>
      </c>
      <c r="U6">
        <f t="shared" si="5"/>
        <v>36</v>
      </c>
      <c r="Y6">
        <f t="shared" si="6"/>
        <v>3969</v>
      </c>
    </row>
    <row r="7" spans="1:27" x14ac:dyDescent="0.35">
      <c r="A7" s="1">
        <v>2.467336291068932</v>
      </c>
      <c r="B7" s="1">
        <v>-2.8206243390086456</v>
      </c>
      <c r="C7" s="1">
        <v>13.752426871680655</v>
      </c>
      <c r="D7" s="1">
        <v>7.1780916050595653</v>
      </c>
      <c r="E7" s="1">
        <v>2.4237925364923836</v>
      </c>
      <c r="G7">
        <f t="shared" si="1"/>
        <v>54</v>
      </c>
      <c r="H7">
        <f t="shared" si="2"/>
        <v>43</v>
      </c>
      <c r="I7">
        <f t="shared" si="2"/>
        <v>57</v>
      </c>
      <c r="J7">
        <f t="shared" si="0"/>
        <v>53</v>
      </c>
      <c r="K7">
        <f t="shared" si="0"/>
        <v>28</v>
      </c>
      <c r="M7">
        <f t="shared" si="3"/>
        <v>121</v>
      </c>
      <c r="Q7">
        <f t="shared" si="4"/>
        <v>9</v>
      </c>
      <c r="U7">
        <f t="shared" si="5"/>
        <v>1</v>
      </c>
      <c r="Y7">
        <f t="shared" si="6"/>
        <v>676</v>
      </c>
    </row>
    <row r="8" spans="1:27" x14ac:dyDescent="0.35">
      <c r="A8" s="1">
        <v>-0.21862097886332776</v>
      </c>
      <c r="B8" s="1">
        <v>-3.5047934337198967</v>
      </c>
      <c r="C8" s="1">
        <v>-17.487897588987835</v>
      </c>
      <c r="D8" s="1">
        <v>2.7078949240021339</v>
      </c>
      <c r="E8" s="1">
        <v>-12.952548103364112</v>
      </c>
      <c r="G8">
        <f t="shared" si="1"/>
        <v>5</v>
      </c>
      <c r="H8">
        <f t="shared" si="2"/>
        <v>26</v>
      </c>
      <c r="I8">
        <f t="shared" si="2"/>
        <v>5</v>
      </c>
      <c r="J8">
        <f t="shared" si="0"/>
        <v>23</v>
      </c>
      <c r="K8">
        <f t="shared" si="0"/>
        <v>2</v>
      </c>
      <c r="M8">
        <f t="shared" si="3"/>
        <v>441</v>
      </c>
      <c r="Q8">
        <f t="shared" si="4"/>
        <v>0</v>
      </c>
      <c r="U8">
        <f t="shared" si="5"/>
        <v>324</v>
      </c>
      <c r="Y8">
        <f t="shared" si="6"/>
        <v>9</v>
      </c>
    </row>
    <row r="9" spans="1:27" x14ac:dyDescent="0.35">
      <c r="A9" s="1">
        <v>2.8395560927165207</v>
      </c>
      <c r="B9" s="1">
        <v>-4.3261012554721674</v>
      </c>
      <c r="C9" s="1">
        <v>17.329101188399363</v>
      </c>
      <c r="D9" s="1">
        <v>9.1959244405064364</v>
      </c>
      <c r="E9" s="1">
        <v>2.2498571914227448</v>
      </c>
      <c r="G9">
        <f t="shared" si="1"/>
        <v>60</v>
      </c>
      <c r="H9">
        <f t="shared" si="2"/>
        <v>9</v>
      </c>
      <c r="I9">
        <f t="shared" si="2"/>
        <v>62</v>
      </c>
      <c r="J9">
        <f t="shared" si="0"/>
        <v>60</v>
      </c>
      <c r="K9">
        <f t="shared" si="0"/>
        <v>24</v>
      </c>
      <c r="M9">
        <f t="shared" si="3"/>
        <v>2601</v>
      </c>
      <c r="Q9">
        <f t="shared" si="4"/>
        <v>4</v>
      </c>
      <c r="U9">
        <f t="shared" si="5"/>
        <v>0</v>
      </c>
      <c r="Y9">
        <f t="shared" si="6"/>
        <v>1296</v>
      </c>
    </row>
    <row r="10" spans="1:27" x14ac:dyDescent="0.35">
      <c r="A10" s="1">
        <v>1.7992260306200478</v>
      </c>
      <c r="B10" s="1">
        <v>-1.2554618327412754</v>
      </c>
      <c r="C10" s="1">
        <v>11.670825420471374</v>
      </c>
      <c r="D10" s="1">
        <v>4.499341604926129</v>
      </c>
      <c r="E10" s="1">
        <v>3.3352401246833643</v>
      </c>
      <c r="G10">
        <f t="shared" si="1"/>
        <v>44</v>
      </c>
      <c r="H10">
        <f t="shared" si="2"/>
        <v>70</v>
      </c>
      <c r="I10">
        <f t="shared" si="2"/>
        <v>53</v>
      </c>
      <c r="J10">
        <f t="shared" si="0"/>
        <v>38</v>
      </c>
      <c r="K10">
        <f t="shared" si="0"/>
        <v>49</v>
      </c>
      <c r="M10">
        <f t="shared" si="3"/>
        <v>676</v>
      </c>
      <c r="Q10">
        <f t="shared" si="4"/>
        <v>81</v>
      </c>
      <c r="U10">
        <f t="shared" si="5"/>
        <v>36</v>
      </c>
      <c r="Y10">
        <f t="shared" si="6"/>
        <v>25</v>
      </c>
    </row>
    <row r="11" spans="1:27" x14ac:dyDescent="0.35">
      <c r="A11" s="1">
        <v>0.27952518545498606</v>
      </c>
      <c r="B11" s="1">
        <v>-1.2789438490726752</v>
      </c>
      <c r="C11" s="1">
        <v>-11.42610630672425</v>
      </c>
      <c r="D11" s="1">
        <v>3.1504254415237973</v>
      </c>
      <c r="E11" s="1">
        <v>11.610349684658033</v>
      </c>
      <c r="G11">
        <f t="shared" si="1"/>
        <v>8</v>
      </c>
      <c r="H11">
        <f t="shared" si="2"/>
        <v>69</v>
      </c>
      <c r="I11">
        <f t="shared" si="2"/>
        <v>12</v>
      </c>
      <c r="J11">
        <f t="shared" si="0"/>
        <v>27</v>
      </c>
      <c r="K11">
        <f t="shared" si="0"/>
        <v>74</v>
      </c>
      <c r="M11">
        <f t="shared" si="3"/>
        <v>3721</v>
      </c>
      <c r="Q11">
        <f t="shared" si="4"/>
        <v>16</v>
      </c>
      <c r="U11">
        <f t="shared" si="5"/>
        <v>361</v>
      </c>
      <c r="Y11">
        <f t="shared" si="6"/>
        <v>4356</v>
      </c>
    </row>
    <row r="12" spans="1:27" x14ac:dyDescent="0.35">
      <c r="A12" s="1">
        <v>2.8443479929264868</v>
      </c>
      <c r="B12" s="1">
        <v>-2.418502056869329</v>
      </c>
      <c r="C12" s="1">
        <v>13.805632311734371</v>
      </c>
      <c r="D12" s="1">
        <v>10.913241981109588</v>
      </c>
      <c r="E12" s="1">
        <v>1.8909385025804983</v>
      </c>
      <c r="G12">
        <f t="shared" si="1"/>
        <v>61</v>
      </c>
      <c r="H12">
        <f t="shared" si="2"/>
        <v>52</v>
      </c>
      <c r="I12">
        <f t="shared" si="2"/>
        <v>58</v>
      </c>
      <c r="J12">
        <f t="shared" si="0"/>
        <v>63</v>
      </c>
      <c r="K12">
        <f t="shared" si="0"/>
        <v>15</v>
      </c>
      <c r="M12">
        <f t="shared" si="3"/>
        <v>81</v>
      </c>
      <c r="Q12">
        <f t="shared" si="4"/>
        <v>9</v>
      </c>
      <c r="U12">
        <f t="shared" si="5"/>
        <v>4</v>
      </c>
      <c r="Y12">
        <f t="shared" si="6"/>
        <v>2116</v>
      </c>
    </row>
    <row r="13" spans="1:27" x14ac:dyDescent="0.35">
      <c r="A13" s="1">
        <v>0.32903011894086376</v>
      </c>
      <c r="B13" s="1">
        <v>-2.4647430412442191</v>
      </c>
      <c r="C13" s="1">
        <v>-15.012084754242096</v>
      </c>
      <c r="D13" s="1">
        <v>4.1469238970106286</v>
      </c>
      <c r="E13" s="1">
        <v>9.5874677410211611</v>
      </c>
      <c r="G13">
        <f t="shared" si="1"/>
        <v>11</v>
      </c>
      <c r="H13">
        <f t="shared" si="2"/>
        <v>50</v>
      </c>
      <c r="I13">
        <f t="shared" si="2"/>
        <v>7</v>
      </c>
      <c r="J13">
        <f t="shared" si="0"/>
        <v>36</v>
      </c>
      <c r="K13">
        <f t="shared" si="0"/>
        <v>71</v>
      </c>
      <c r="M13">
        <f t="shared" si="3"/>
        <v>1521</v>
      </c>
      <c r="Q13">
        <f t="shared" si="4"/>
        <v>16</v>
      </c>
      <c r="U13">
        <f t="shared" si="5"/>
        <v>625</v>
      </c>
      <c r="Y13">
        <f t="shared" si="6"/>
        <v>3600</v>
      </c>
    </row>
    <row r="14" spans="1:27" x14ac:dyDescent="0.35">
      <c r="A14" s="1">
        <v>2.398138523552916</v>
      </c>
      <c r="B14" s="1">
        <v>-3.5213382792135235</v>
      </c>
      <c r="C14" s="1">
        <v>4.7985311135125812</v>
      </c>
      <c r="D14" s="1">
        <v>7.651453716665678</v>
      </c>
      <c r="E14" s="1">
        <v>1.6326848593385397</v>
      </c>
      <c r="G14">
        <f t="shared" si="1"/>
        <v>53</v>
      </c>
      <c r="H14">
        <f t="shared" si="2"/>
        <v>25</v>
      </c>
      <c r="I14">
        <f t="shared" si="2"/>
        <v>43</v>
      </c>
      <c r="J14">
        <f t="shared" si="0"/>
        <v>55</v>
      </c>
      <c r="K14">
        <f t="shared" si="0"/>
        <v>11</v>
      </c>
      <c r="M14">
        <f t="shared" si="3"/>
        <v>784</v>
      </c>
      <c r="Q14">
        <f t="shared" si="4"/>
        <v>100</v>
      </c>
      <c r="U14">
        <f t="shared" si="5"/>
        <v>4</v>
      </c>
      <c r="Y14">
        <f t="shared" si="6"/>
        <v>1764</v>
      </c>
    </row>
    <row r="15" spans="1:27" x14ac:dyDescent="0.35">
      <c r="A15" s="1">
        <v>1.1065986351823085</v>
      </c>
      <c r="B15" s="1">
        <v>-2.2688140082464088</v>
      </c>
      <c r="C15" s="1">
        <v>2.091087031250936</v>
      </c>
      <c r="D15" s="1">
        <v>1.7568564344019788</v>
      </c>
      <c r="E15" s="1">
        <v>4.1135200986986611</v>
      </c>
      <c r="G15">
        <f t="shared" si="1"/>
        <v>26</v>
      </c>
      <c r="H15">
        <f t="shared" si="2"/>
        <v>54</v>
      </c>
      <c r="I15">
        <f t="shared" si="2"/>
        <v>38</v>
      </c>
      <c r="J15">
        <f t="shared" si="0"/>
        <v>7</v>
      </c>
      <c r="K15">
        <f t="shared" si="0"/>
        <v>57</v>
      </c>
      <c r="M15">
        <f t="shared" si="3"/>
        <v>784</v>
      </c>
      <c r="Q15">
        <f t="shared" si="4"/>
        <v>144</v>
      </c>
      <c r="U15">
        <f t="shared" si="5"/>
        <v>361</v>
      </c>
      <c r="Y15">
        <f t="shared" si="6"/>
        <v>961</v>
      </c>
    </row>
    <row r="16" spans="1:27" x14ac:dyDescent="0.35">
      <c r="A16" s="1">
        <v>0.60323253971000668</v>
      </c>
      <c r="B16" s="1">
        <v>-5.9844431992387399</v>
      </c>
      <c r="C16" s="1">
        <v>-6.8479623627790716</v>
      </c>
      <c r="D16" s="1">
        <v>2.2602249370791836</v>
      </c>
      <c r="E16" s="1">
        <v>5.9851777447382339</v>
      </c>
      <c r="G16">
        <f t="shared" si="1"/>
        <v>19</v>
      </c>
      <c r="H16">
        <f t="shared" si="2"/>
        <v>3</v>
      </c>
      <c r="I16">
        <f t="shared" si="2"/>
        <v>16</v>
      </c>
      <c r="J16">
        <f t="shared" si="0"/>
        <v>14</v>
      </c>
      <c r="K16">
        <f t="shared" si="0"/>
        <v>62</v>
      </c>
      <c r="M16">
        <f t="shared" si="3"/>
        <v>256</v>
      </c>
      <c r="Q16">
        <f t="shared" si="4"/>
        <v>9</v>
      </c>
      <c r="U16">
        <f t="shared" si="5"/>
        <v>25</v>
      </c>
      <c r="Y16">
        <f t="shared" si="6"/>
        <v>1849</v>
      </c>
    </row>
    <row r="17" spans="1:25" x14ac:dyDescent="0.35">
      <c r="A17" s="1">
        <v>-1.2148143999511376</v>
      </c>
      <c r="B17" s="1">
        <v>-4.2099599189241417</v>
      </c>
      <c r="C17" s="1">
        <v>-24.451964458829025</v>
      </c>
      <c r="D17" s="1">
        <v>5.6497774975261752</v>
      </c>
      <c r="E17" s="1">
        <v>-1.3998950844013995</v>
      </c>
      <c r="G17">
        <f t="shared" si="1"/>
        <v>2</v>
      </c>
      <c r="H17">
        <f t="shared" si="2"/>
        <v>11</v>
      </c>
      <c r="I17">
        <f t="shared" si="2"/>
        <v>2</v>
      </c>
      <c r="J17">
        <f t="shared" si="0"/>
        <v>48</v>
      </c>
      <c r="K17">
        <f t="shared" si="0"/>
        <v>5</v>
      </c>
      <c r="M17">
        <f t="shared" si="3"/>
        <v>81</v>
      </c>
      <c r="Q17">
        <f t="shared" si="4"/>
        <v>0</v>
      </c>
      <c r="U17">
        <f t="shared" si="5"/>
        <v>2116</v>
      </c>
      <c r="Y17">
        <f t="shared" si="6"/>
        <v>9</v>
      </c>
    </row>
    <row r="18" spans="1:25" x14ac:dyDescent="0.35">
      <c r="A18" s="1">
        <v>3.0732337033114163</v>
      </c>
      <c r="B18" s="1">
        <v>-4.1030613222828833</v>
      </c>
      <c r="C18" s="1">
        <v>20.478106085240142</v>
      </c>
      <c r="D18" s="1">
        <v>12.936713174355999</v>
      </c>
      <c r="E18" s="1">
        <v>2.2507473789281156</v>
      </c>
      <c r="G18">
        <f t="shared" si="1"/>
        <v>66</v>
      </c>
      <c r="H18">
        <f t="shared" si="2"/>
        <v>14</v>
      </c>
      <c r="I18">
        <f t="shared" si="2"/>
        <v>68</v>
      </c>
      <c r="J18">
        <f t="shared" si="2"/>
        <v>69</v>
      </c>
      <c r="K18">
        <f t="shared" si="2"/>
        <v>25</v>
      </c>
      <c r="M18">
        <f t="shared" si="3"/>
        <v>2704</v>
      </c>
      <c r="Q18">
        <f t="shared" si="4"/>
        <v>4</v>
      </c>
      <c r="U18">
        <f t="shared" si="5"/>
        <v>9</v>
      </c>
      <c r="Y18">
        <f t="shared" si="6"/>
        <v>1681</v>
      </c>
    </row>
    <row r="19" spans="1:25" x14ac:dyDescent="0.35">
      <c r="A19" s="1">
        <v>2.516169335343875</v>
      </c>
      <c r="B19" s="1">
        <v>-3.2934928033937467</v>
      </c>
      <c r="C19" s="1">
        <v>10.150381063387613</v>
      </c>
      <c r="D19" s="1">
        <v>7.3712049004584852</v>
      </c>
      <c r="E19" s="1">
        <v>1.9911573653513557</v>
      </c>
      <c r="G19">
        <f t="shared" si="1"/>
        <v>55</v>
      </c>
      <c r="H19">
        <f t="shared" si="2"/>
        <v>33</v>
      </c>
      <c r="I19">
        <f t="shared" si="2"/>
        <v>52</v>
      </c>
      <c r="J19">
        <f t="shared" si="2"/>
        <v>54</v>
      </c>
      <c r="K19">
        <f t="shared" si="2"/>
        <v>18</v>
      </c>
      <c r="M19">
        <f t="shared" si="3"/>
        <v>484</v>
      </c>
      <c r="Q19">
        <f t="shared" si="4"/>
        <v>9</v>
      </c>
      <c r="U19">
        <f t="shared" si="5"/>
        <v>1</v>
      </c>
      <c r="Y19">
        <f t="shared" si="6"/>
        <v>1369</v>
      </c>
    </row>
    <row r="20" spans="1:25" x14ac:dyDescent="0.35">
      <c r="A20" s="1">
        <v>1.7469585069775349</v>
      </c>
      <c r="B20" s="1">
        <v>-2.6533256307884585</v>
      </c>
      <c r="C20" s="1">
        <v>3.0376356840424705</v>
      </c>
      <c r="D20" s="1">
        <v>3.2340107945720016</v>
      </c>
      <c r="E20" s="1">
        <v>2.5740753846872169</v>
      </c>
      <c r="G20">
        <f t="shared" si="1"/>
        <v>42</v>
      </c>
      <c r="H20">
        <f t="shared" si="2"/>
        <v>47</v>
      </c>
      <c r="I20">
        <f t="shared" si="2"/>
        <v>40</v>
      </c>
      <c r="J20">
        <f t="shared" si="2"/>
        <v>28</v>
      </c>
      <c r="K20">
        <f t="shared" si="2"/>
        <v>34</v>
      </c>
      <c r="M20">
        <f t="shared" si="3"/>
        <v>25</v>
      </c>
      <c r="Q20">
        <f t="shared" si="4"/>
        <v>4</v>
      </c>
      <c r="U20">
        <f t="shared" si="5"/>
        <v>196</v>
      </c>
      <c r="Y20">
        <f t="shared" si="6"/>
        <v>64</v>
      </c>
    </row>
    <row r="21" spans="1:25" x14ac:dyDescent="0.35">
      <c r="A21" s="1">
        <v>1.1585097505885642</v>
      </c>
      <c r="B21" s="1">
        <v>-1.5490194376325235</v>
      </c>
      <c r="C21" s="1">
        <v>1.318949721462559E-2</v>
      </c>
      <c r="D21" s="1">
        <v>2.5518427630706384</v>
      </c>
      <c r="E21" s="1">
        <v>3.7323428638050284</v>
      </c>
      <c r="G21">
        <f t="shared" si="1"/>
        <v>28</v>
      </c>
      <c r="H21">
        <f t="shared" si="2"/>
        <v>65</v>
      </c>
      <c r="I21">
        <f t="shared" si="2"/>
        <v>32</v>
      </c>
      <c r="J21">
        <f t="shared" si="2"/>
        <v>21</v>
      </c>
      <c r="K21">
        <f t="shared" si="2"/>
        <v>54</v>
      </c>
      <c r="M21">
        <f t="shared" si="3"/>
        <v>1369</v>
      </c>
      <c r="Q21">
        <f t="shared" si="4"/>
        <v>16</v>
      </c>
      <c r="U21">
        <f t="shared" si="5"/>
        <v>49</v>
      </c>
      <c r="Y21">
        <f t="shared" si="6"/>
        <v>676</v>
      </c>
    </row>
    <row r="22" spans="1:25" x14ac:dyDescent="0.35">
      <c r="A22" s="1">
        <v>-0.70848278331686743</v>
      </c>
      <c r="B22" s="1">
        <v>-3.2753859007498249</v>
      </c>
      <c r="C22" s="1">
        <v>-18.459220877455664</v>
      </c>
      <c r="D22" s="1">
        <v>5.3337510084367867</v>
      </c>
      <c r="E22" s="1">
        <v>-3.0718400134410677</v>
      </c>
      <c r="G22">
        <f t="shared" si="1"/>
        <v>4</v>
      </c>
      <c r="H22">
        <f t="shared" si="2"/>
        <v>34</v>
      </c>
      <c r="I22">
        <f t="shared" si="2"/>
        <v>3</v>
      </c>
      <c r="J22">
        <f t="shared" si="2"/>
        <v>46</v>
      </c>
      <c r="K22">
        <f t="shared" si="2"/>
        <v>3</v>
      </c>
      <c r="M22">
        <f t="shared" si="3"/>
        <v>900</v>
      </c>
      <c r="Q22">
        <f t="shared" si="4"/>
        <v>1</v>
      </c>
      <c r="U22">
        <f t="shared" si="5"/>
        <v>1764</v>
      </c>
      <c r="Y22">
        <f t="shared" si="6"/>
        <v>1</v>
      </c>
    </row>
    <row r="23" spans="1:25" x14ac:dyDescent="0.35">
      <c r="A23" s="1">
        <v>2.9413012650038581</v>
      </c>
      <c r="B23" s="1">
        <v>-3.0416008560932823</v>
      </c>
      <c r="C23" s="1">
        <v>21.257790881965775</v>
      </c>
      <c r="D23" s="1">
        <v>9.6615066189757286</v>
      </c>
      <c r="E23" s="1">
        <v>2.5044345463256232</v>
      </c>
      <c r="G23">
        <f t="shared" si="1"/>
        <v>62</v>
      </c>
      <c r="H23">
        <f t="shared" si="2"/>
        <v>39</v>
      </c>
      <c r="I23">
        <f t="shared" si="2"/>
        <v>69</v>
      </c>
      <c r="J23">
        <f t="shared" si="2"/>
        <v>62</v>
      </c>
      <c r="K23">
        <f t="shared" si="2"/>
        <v>29</v>
      </c>
      <c r="M23">
        <f t="shared" si="3"/>
        <v>529</v>
      </c>
      <c r="Q23">
        <f t="shared" si="4"/>
        <v>49</v>
      </c>
      <c r="U23">
        <f t="shared" si="5"/>
        <v>0</v>
      </c>
      <c r="Y23">
        <f t="shared" si="6"/>
        <v>1089</v>
      </c>
    </row>
    <row r="24" spans="1:25" x14ac:dyDescent="0.35">
      <c r="A24" s="1">
        <v>3.0082821391843027</v>
      </c>
      <c r="B24" s="1">
        <v>-1.331941242213361</v>
      </c>
      <c r="C24" s="1">
        <v>12.526130154175917</v>
      </c>
      <c r="D24" s="1">
        <v>8.7552410873919513</v>
      </c>
      <c r="E24" s="1">
        <v>1.5415777637255146</v>
      </c>
      <c r="G24">
        <f t="shared" si="1"/>
        <v>64</v>
      </c>
      <c r="H24">
        <f t="shared" si="2"/>
        <v>68</v>
      </c>
      <c r="I24">
        <f t="shared" si="2"/>
        <v>55</v>
      </c>
      <c r="J24">
        <f t="shared" si="2"/>
        <v>57</v>
      </c>
      <c r="K24">
        <f t="shared" si="2"/>
        <v>8</v>
      </c>
      <c r="M24">
        <f t="shared" si="3"/>
        <v>16</v>
      </c>
      <c r="Q24">
        <f t="shared" si="4"/>
        <v>81</v>
      </c>
      <c r="U24">
        <f t="shared" si="5"/>
        <v>49</v>
      </c>
      <c r="Y24">
        <f t="shared" si="6"/>
        <v>3136</v>
      </c>
    </row>
    <row r="25" spans="1:25" x14ac:dyDescent="0.35">
      <c r="A25" s="1">
        <v>3.1021658666431904</v>
      </c>
      <c r="B25" s="1">
        <v>-3.9496045549894916</v>
      </c>
      <c r="C25" s="1">
        <v>13.961278687522281</v>
      </c>
      <c r="D25" s="1">
        <v>11.130936017945684</v>
      </c>
      <c r="E25" s="1">
        <v>1.5610282806269744</v>
      </c>
      <c r="G25">
        <f t="shared" si="1"/>
        <v>67</v>
      </c>
      <c r="H25">
        <f t="shared" si="2"/>
        <v>17</v>
      </c>
      <c r="I25">
        <f t="shared" si="2"/>
        <v>59</v>
      </c>
      <c r="J25">
        <f t="shared" si="2"/>
        <v>65</v>
      </c>
      <c r="K25">
        <f t="shared" si="2"/>
        <v>9</v>
      </c>
      <c r="M25">
        <f t="shared" si="3"/>
        <v>2500</v>
      </c>
      <c r="Q25">
        <f t="shared" si="4"/>
        <v>64</v>
      </c>
      <c r="U25">
        <f t="shared" si="5"/>
        <v>4</v>
      </c>
      <c r="Y25">
        <f t="shared" si="6"/>
        <v>3364</v>
      </c>
    </row>
    <row r="26" spans="1:25" x14ac:dyDescent="0.35">
      <c r="A26" s="1">
        <v>1.0323361190457945</v>
      </c>
      <c r="B26" s="1">
        <v>-3.6921447948116111</v>
      </c>
      <c r="C26" s="1">
        <v>-1.7865015656279866</v>
      </c>
      <c r="D26" s="1">
        <v>3.0263641046336884</v>
      </c>
      <c r="E26" s="1">
        <v>3.9950439839670868</v>
      </c>
      <c r="G26">
        <f t="shared" si="1"/>
        <v>24</v>
      </c>
      <c r="H26">
        <f t="shared" si="2"/>
        <v>22</v>
      </c>
      <c r="I26">
        <f t="shared" si="2"/>
        <v>25</v>
      </c>
      <c r="J26">
        <f t="shared" si="2"/>
        <v>26</v>
      </c>
      <c r="K26">
        <f t="shared" si="2"/>
        <v>56</v>
      </c>
      <c r="M26">
        <f t="shared" si="3"/>
        <v>4</v>
      </c>
      <c r="Q26">
        <f t="shared" si="4"/>
        <v>1</v>
      </c>
      <c r="U26">
        <f t="shared" si="5"/>
        <v>4</v>
      </c>
      <c r="Y26">
        <f t="shared" si="6"/>
        <v>1024</v>
      </c>
    </row>
    <row r="27" spans="1:25" x14ac:dyDescent="0.35">
      <c r="A27" s="1">
        <v>1.5172695990841021</v>
      </c>
      <c r="B27" s="1">
        <v>-3.4463885261429823</v>
      </c>
      <c r="C27" s="1">
        <v>7.5250541208806681</v>
      </c>
      <c r="D27" s="1">
        <v>1.3218267960866461</v>
      </c>
      <c r="E27" s="1">
        <v>3.5124717648815653</v>
      </c>
      <c r="G27">
        <f t="shared" si="1"/>
        <v>34</v>
      </c>
      <c r="H27">
        <f t="shared" si="2"/>
        <v>28</v>
      </c>
      <c r="I27">
        <f t="shared" si="2"/>
        <v>46</v>
      </c>
      <c r="J27">
        <f t="shared" si="2"/>
        <v>4</v>
      </c>
      <c r="K27">
        <f t="shared" si="2"/>
        <v>52</v>
      </c>
      <c r="M27">
        <f t="shared" si="3"/>
        <v>36</v>
      </c>
      <c r="Q27">
        <f t="shared" si="4"/>
        <v>144</v>
      </c>
      <c r="U27">
        <f t="shared" si="5"/>
        <v>900</v>
      </c>
      <c r="Y27">
        <f t="shared" si="6"/>
        <v>324</v>
      </c>
    </row>
    <row r="28" spans="1:25" x14ac:dyDescent="0.35">
      <c r="A28" s="1">
        <v>1.1904654153695446</v>
      </c>
      <c r="B28" s="1">
        <v>-5.5828649086179212</v>
      </c>
      <c r="C28" s="1">
        <v>1.1177003266784595</v>
      </c>
      <c r="D28" s="1">
        <v>1.4461498777566959</v>
      </c>
      <c r="E28" s="1">
        <v>3.741327426250495</v>
      </c>
      <c r="G28">
        <f t="shared" si="1"/>
        <v>29</v>
      </c>
      <c r="H28">
        <f t="shared" si="2"/>
        <v>4</v>
      </c>
      <c r="I28">
        <f t="shared" si="2"/>
        <v>34</v>
      </c>
      <c r="J28">
        <f t="shared" si="2"/>
        <v>5</v>
      </c>
      <c r="K28">
        <f t="shared" si="2"/>
        <v>55</v>
      </c>
      <c r="M28">
        <f t="shared" si="3"/>
        <v>625</v>
      </c>
      <c r="Q28">
        <f t="shared" si="4"/>
        <v>25</v>
      </c>
      <c r="U28">
        <f t="shared" si="5"/>
        <v>576</v>
      </c>
      <c r="Y28">
        <f t="shared" si="6"/>
        <v>676</v>
      </c>
    </row>
    <row r="29" spans="1:25" x14ac:dyDescent="0.35">
      <c r="A29" s="1">
        <v>0.32435758991050534</v>
      </c>
      <c r="B29" s="1">
        <v>-3.4746556214740849</v>
      </c>
      <c r="C29" s="1">
        <v>-8.1009675290697487</v>
      </c>
      <c r="D29" s="1">
        <v>2.7644031208492499</v>
      </c>
      <c r="E29" s="1">
        <v>10.414596992246825</v>
      </c>
      <c r="G29">
        <f t="shared" si="1"/>
        <v>9</v>
      </c>
      <c r="H29">
        <f t="shared" si="2"/>
        <v>27</v>
      </c>
      <c r="I29">
        <f t="shared" si="2"/>
        <v>15</v>
      </c>
      <c r="J29">
        <f t="shared" si="2"/>
        <v>24</v>
      </c>
      <c r="K29">
        <f t="shared" si="2"/>
        <v>72</v>
      </c>
      <c r="M29">
        <f t="shared" si="3"/>
        <v>324</v>
      </c>
      <c r="Q29">
        <f t="shared" si="4"/>
        <v>36</v>
      </c>
      <c r="U29">
        <f t="shared" si="5"/>
        <v>225</v>
      </c>
      <c r="Y29">
        <f t="shared" si="6"/>
        <v>3969</v>
      </c>
    </row>
    <row r="30" spans="1:25" x14ac:dyDescent="0.35">
      <c r="A30" s="1">
        <v>1.2493188175212708</v>
      </c>
      <c r="B30" s="1">
        <v>-3.2721185410337057</v>
      </c>
      <c r="C30" s="1">
        <v>-4.7853886775992578</v>
      </c>
      <c r="D30" s="1">
        <v>0.91976859281737733</v>
      </c>
      <c r="E30" s="1">
        <v>2.9734508981852668</v>
      </c>
      <c r="G30">
        <f t="shared" si="1"/>
        <v>31</v>
      </c>
      <c r="H30">
        <f t="shared" si="2"/>
        <v>35</v>
      </c>
      <c r="I30">
        <f t="shared" si="2"/>
        <v>19</v>
      </c>
      <c r="J30">
        <f t="shared" si="2"/>
        <v>2</v>
      </c>
      <c r="K30">
        <f t="shared" si="2"/>
        <v>45</v>
      </c>
      <c r="M30">
        <f t="shared" si="3"/>
        <v>16</v>
      </c>
      <c r="Q30">
        <f t="shared" si="4"/>
        <v>144</v>
      </c>
      <c r="U30">
        <f t="shared" si="5"/>
        <v>841</v>
      </c>
      <c r="Y30">
        <f t="shared" si="6"/>
        <v>196</v>
      </c>
    </row>
    <row r="31" spans="1:25" x14ac:dyDescent="0.35">
      <c r="A31" s="1">
        <v>2.542889721247775</v>
      </c>
      <c r="B31" s="1">
        <v>-2.4142933701368747</v>
      </c>
      <c r="C31" s="1">
        <v>12.813552080435329</v>
      </c>
      <c r="D31" s="1">
        <v>8.8530029993577646</v>
      </c>
      <c r="E31" s="1">
        <v>2.2182256529298696</v>
      </c>
      <c r="G31">
        <f t="shared" si="1"/>
        <v>57</v>
      </c>
      <c r="H31">
        <f t="shared" si="2"/>
        <v>53</v>
      </c>
      <c r="I31">
        <f t="shared" si="2"/>
        <v>56</v>
      </c>
      <c r="J31">
        <f t="shared" si="2"/>
        <v>58</v>
      </c>
      <c r="K31">
        <f t="shared" si="2"/>
        <v>21</v>
      </c>
      <c r="M31">
        <f t="shared" si="3"/>
        <v>16</v>
      </c>
      <c r="Q31">
        <f t="shared" si="4"/>
        <v>1</v>
      </c>
      <c r="U31">
        <f t="shared" si="5"/>
        <v>1</v>
      </c>
      <c r="Y31">
        <f t="shared" si="6"/>
        <v>1296</v>
      </c>
    </row>
    <row r="32" spans="1:25" x14ac:dyDescent="0.35">
      <c r="A32" s="1">
        <v>3.7768927010474727</v>
      </c>
      <c r="B32" s="1">
        <v>-2.0853336839791154</v>
      </c>
      <c r="C32" s="1">
        <v>22.88092514895834</v>
      </c>
      <c r="D32" s="1">
        <v>15.900178004068014</v>
      </c>
      <c r="E32" s="1">
        <v>1.6055035543724139</v>
      </c>
      <c r="G32">
        <f t="shared" si="1"/>
        <v>72</v>
      </c>
      <c r="H32">
        <f t="shared" si="2"/>
        <v>57</v>
      </c>
      <c r="I32">
        <f t="shared" si="2"/>
        <v>71</v>
      </c>
      <c r="J32">
        <f t="shared" si="2"/>
        <v>72</v>
      </c>
      <c r="K32">
        <f t="shared" si="2"/>
        <v>10</v>
      </c>
      <c r="M32">
        <f t="shared" si="3"/>
        <v>225</v>
      </c>
      <c r="Q32">
        <f t="shared" si="4"/>
        <v>1</v>
      </c>
      <c r="U32">
        <f t="shared" si="5"/>
        <v>0</v>
      </c>
      <c r="Y32">
        <f t="shared" si="6"/>
        <v>3844</v>
      </c>
    </row>
    <row r="33" spans="1:25" x14ac:dyDescent="0.35">
      <c r="A33" s="1">
        <v>0.47007569416018669</v>
      </c>
      <c r="B33" s="1">
        <v>-5.0951688384229783</v>
      </c>
      <c r="C33" s="1">
        <v>-13.7816543833178</v>
      </c>
      <c r="D33" s="1">
        <v>3.5893417924237974</v>
      </c>
      <c r="E33" s="1">
        <v>6.8337097687552193</v>
      </c>
      <c r="G33">
        <f t="shared" si="1"/>
        <v>15</v>
      </c>
      <c r="H33">
        <f t="shared" si="2"/>
        <v>5</v>
      </c>
      <c r="I33">
        <f t="shared" si="2"/>
        <v>8</v>
      </c>
      <c r="J33">
        <f t="shared" si="2"/>
        <v>32</v>
      </c>
      <c r="K33">
        <f t="shared" si="2"/>
        <v>66</v>
      </c>
      <c r="M33">
        <f t="shared" si="3"/>
        <v>100</v>
      </c>
      <c r="Q33">
        <f t="shared" si="4"/>
        <v>49</v>
      </c>
      <c r="U33">
        <f t="shared" si="5"/>
        <v>289</v>
      </c>
      <c r="Y33">
        <f t="shared" si="6"/>
        <v>2601</v>
      </c>
    </row>
    <row r="34" spans="1:25" x14ac:dyDescent="0.35">
      <c r="A34" s="1">
        <v>1.1203587215859443</v>
      </c>
      <c r="B34" s="1">
        <v>-3.8516178695572307</v>
      </c>
      <c r="C34" s="1">
        <v>-2.9221409881283762</v>
      </c>
      <c r="D34" s="1">
        <v>2.1794667531115852</v>
      </c>
      <c r="E34" s="1">
        <v>3.5651409709066448</v>
      </c>
      <c r="G34">
        <f t="shared" si="1"/>
        <v>27</v>
      </c>
      <c r="H34">
        <f t="shared" si="2"/>
        <v>19</v>
      </c>
      <c r="I34">
        <f t="shared" si="2"/>
        <v>24</v>
      </c>
      <c r="J34">
        <f t="shared" si="2"/>
        <v>13</v>
      </c>
      <c r="K34">
        <f t="shared" si="2"/>
        <v>53</v>
      </c>
      <c r="M34">
        <f t="shared" si="3"/>
        <v>64</v>
      </c>
      <c r="Q34">
        <f t="shared" si="4"/>
        <v>9</v>
      </c>
      <c r="U34">
        <f t="shared" si="5"/>
        <v>196</v>
      </c>
      <c r="Y34">
        <f t="shared" si="6"/>
        <v>676</v>
      </c>
    </row>
    <row r="35" spans="1:25" x14ac:dyDescent="0.35">
      <c r="A35" s="1">
        <v>0.69118010893726023</v>
      </c>
      <c r="B35" s="1">
        <v>-3.5455416385302669</v>
      </c>
      <c r="C35" s="1">
        <v>-9.7206980121409288</v>
      </c>
      <c r="D35" s="1">
        <v>2.5192259189518778</v>
      </c>
      <c r="E35" s="1">
        <v>4.9771527739084043</v>
      </c>
      <c r="G35">
        <f t="shared" si="1"/>
        <v>21</v>
      </c>
      <c r="H35">
        <f t="shared" si="2"/>
        <v>23</v>
      </c>
      <c r="I35">
        <f t="shared" si="2"/>
        <v>13</v>
      </c>
      <c r="J35">
        <f t="shared" si="2"/>
        <v>20</v>
      </c>
      <c r="K35">
        <f t="shared" si="2"/>
        <v>61</v>
      </c>
      <c r="M35">
        <f t="shared" si="3"/>
        <v>4</v>
      </c>
      <c r="Q35">
        <f t="shared" si="4"/>
        <v>64</v>
      </c>
      <c r="U35">
        <f t="shared" si="5"/>
        <v>1</v>
      </c>
      <c r="Y35">
        <f t="shared" si="6"/>
        <v>1600</v>
      </c>
    </row>
    <row r="36" spans="1:25" x14ac:dyDescent="0.35">
      <c r="A36" s="1">
        <v>0.21942350182507653</v>
      </c>
      <c r="B36" s="1">
        <v>-4.3352860150916968</v>
      </c>
      <c r="C36" s="1">
        <v>-11.543028671847424</v>
      </c>
      <c r="D36" s="1">
        <v>1.8118150732843579</v>
      </c>
      <c r="E36" s="1">
        <v>14.598464508663746</v>
      </c>
      <c r="G36">
        <f t="shared" si="1"/>
        <v>7</v>
      </c>
      <c r="H36">
        <f t="shared" si="2"/>
        <v>8</v>
      </c>
      <c r="I36">
        <f t="shared" si="2"/>
        <v>11</v>
      </c>
      <c r="J36">
        <f t="shared" si="2"/>
        <v>8</v>
      </c>
      <c r="K36">
        <f t="shared" si="2"/>
        <v>75</v>
      </c>
      <c r="M36">
        <f t="shared" si="3"/>
        <v>1</v>
      </c>
      <c r="Q36">
        <f t="shared" si="4"/>
        <v>16</v>
      </c>
      <c r="U36">
        <f t="shared" si="5"/>
        <v>1</v>
      </c>
      <c r="Y36">
        <f t="shared" si="6"/>
        <v>4624</v>
      </c>
    </row>
    <row r="37" spans="1:25" x14ac:dyDescent="0.35">
      <c r="A37" s="1">
        <v>0.56228481449943502</v>
      </c>
      <c r="B37" s="1">
        <v>-1.9644038578262553</v>
      </c>
      <c r="C37" s="1">
        <v>-8.8119320429977961</v>
      </c>
      <c r="D37" s="1">
        <v>2.2845682379629566</v>
      </c>
      <c r="E37" s="1">
        <v>6.1918963726836882</v>
      </c>
      <c r="G37">
        <f t="shared" si="1"/>
        <v>17</v>
      </c>
      <c r="H37">
        <f t="shared" si="2"/>
        <v>59</v>
      </c>
      <c r="I37">
        <f t="shared" si="2"/>
        <v>14</v>
      </c>
      <c r="J37">
        <f t="shared" si="2"/>
        <v>15</v>
      </c>
      <c r="K37">
        <f t="shared" si="2"/>
        <v>64</v>
      </c>
      <c r="M37">
        <f t="shared" si="3"/>
        <v>1764</v>
      </c>
      <c r="Q37">
        <f t="shared" si="4"/>
        <v>9</v>
      </c>
      <c r="U37">
        <f t="shared" si="5"/>
        <v>4</v>
      </c>
      <c r="Y37">
        <f t="shared" si="6"/>
        <v>2209</v>
      </c>
    </row>
    <row r="38" spans="1:25" x14ac:dyDescent="0.35">
      <c r="A38" s="1">
        <v>2.0219487775320886</v>
      </c>
      <c r="B38" s="1">
        <v>-1.7542662438499974</v>
      </c>
      <c r="C38" s="1">
        <v>7.8409034409123706</v>
      </c>
      <c r="D38" s="1">
        <v>6.2183375266585044</v>
      </c>
      <c r="E38" s="1">
        <v>2.5458586781576344</v>
      </c>
      <c r="G38">
        <f t="shared" si="1"/>
        <v>48</v>
      </c>
      <c r="H38">
        <f t="shared" si="2"/>
        <v>62</v>
      </c>
      <c r="I38">
        <f t="shared" si="2"/>
        <v>49</v>
      </c>
      <c r="J38">
        <f t="shared" si="2"/>
        <v>51</v>
      </c>
      <c r="K38">
        <f t="shared" si="2"/>
        <v>31</v>
      </c>
      <c r="M38">
        <f t="shared" si="3"/>
        <v>196</v>
      </c>
      <c r="Q38">
        <f t="shared" si="4"/>
        <v>1</v>
      </c>
      <c r="U38">
        <f t="shared" si="5"/>
        <v>9</v>
      </c>
      <c r="Y38">
        <f t="shared" si="6"/>
        <v>289</v>
      </c>
    </row>
    <row r="39" spans="1:25" x14ac:dyDescent="0.35">
      <c r="A39" s="1">
        <v>1.8258458036725642</v>
      </c>
      <c r="B39" s="1">
        <v>-4.2528755632956745</v>
      </c>
      <c r="C39" s="1">
        <v>2.5442848305392545</v>
      </c>
      <c r="D39" s="1">
        <v>4.6994447473730689</v>
      </c>
      <c r="E39" s="1">
        <v>2.3716568064328927</v>
      </c>
      <c r="G39">
        <f t="shared" si="1"/>
        <v>46</v>
      </c>
      <c r="H39">
        <f t="shared" si="2"/>
        <v>10</v>
      </c>
      <c r="I39">
        <f t="shared" si="2"/>
        <v>39</v>
      </c>
      <c r="J39">
        <f t="shared" si="2"/>
        <v>42</v>
      </c>
      <c r="K39">
        <f t="shared" si="2"/>
        <v>26</v>
      </c>
      <c r="M39">
        <f t="shared" si="3"/>
        <v>1296</v>
      </c>
      <c r="Q39">
        <f t="shared" si="4"/>
        <v>49</v>
      </c>
      <c r="U39">
        <f t="shared" si="5"/>
        <v>16</v>
      </c>
      <c r="Y39">
        <f t="shared" si="6"/>
        <v>400</v>
      </c>
    </row>
    <row r="40" spans="1:25" x14ac:dyDescent="0.35">
      <c r="A40" s="1">
        <v>2.1687446330033708</v>
      </c>
      <c r="B40" s="1">
        <v>-2.6867120444221655</v>
      </c>
      <c r="C40" s="1">
        <v>7.1835843351000221</v>
      </c>
      <c r="D40" s="1">
        <v>5.5053122772168956</v>
      </c>
      <c r="E40" s="1">
        <v>2.2329025263191635</v>
      </c>
      <c r="G40">
        <f t="shared" si="1"/>
        <v>51</v>
      </c>
      <c r="H40">
        <f t="shared" si="2"/>
        <v>46</v>
      </c>
      <c r="I40">
        <f t="shared" si="2"/>
        <v>45</v>
      </c>
      <c r="J40">
        <f t="shared" si="2"/>
        <v>47</v>
      </c>
      <c r="K40">
        <f t="shared" si="2"/>
        <v>23</v>
      </c>
      <c r="M40">
        <f t="shared" si="3"/>
        <v>25</v>
      </c>
      <c r="Q40">
        <f t="shared" si="4"/>
        <v>36</v>
      </c>
      <c r="U40">
        <f t="shared" si="5"/>
        <v>16</v>
      </c>
      <c r="Y40">
        <f t="shared" si="6"/>
        <v>784</v>
      </c>
    </row>
    <row r="41" spans="1:25" x14ac:dyDescent="0.35">
      <c r="A41" s="1">
        <v>2.539678636516328</v>
      </c>
      <c r="B41" s="1">
        <v>-2.6519102296588244</v>
      </c>
      <c r="C41" s="1">
        <v>16.253839708544547</v>
      </c>
      <c r="D41" s="1">
        <v>6.9997613756345061</v>
      </c>
      <c r="E41" s="1">
        <v>2.5669571497706078</v>
      </c>
      <c r="G41">
        <f t="shared" si="1"/>
        <v>56</v>
      </c>
      <c r="H41">
        <f t="shared" si="2"/>
        <v>48</v>
      </c>
      <c r="I41">
        <f t="shared" si="2"/>
        <v>61</v>
      </c>
      <c r="J41">
        <f t="shared" si="2"/>
        <v>52</v>
      </c>
      <c r="K41">
        <f t="shared" si="2"/>
        <v>33</v>
      </c>
      <c r="M41">
        <f t="shared" si="3"/>
        <v>64</v>
      </c>
      <c r="Q41">
        <f t="shared" si="4"/>
        <v>25</v>
      </c>
      <c r="U41">
        <f t="shared" si="5"/>
        <v>16</v>
      </c>
      <c r="Y41">
        <f t="shared" si="6"/>
        <v>529</v>
      </c>
    </row>
    <row r="42" spans="1:25" x14ac:dyDescent="0.35">
      <c r="A42" s="1">
        <v>1.606057882476307</v>
      </c>
      <c r="B42" s="1">
        <v>-1.7782462085306179</v>
      </c>
      <c r="C42" s="1">
        <v>-0.14416218113910872</v>
      </c>
      <c r="D42" s="1">
        <v>5.2547128180277811</v>
      </c>
      <c r="E42" s="1">
        <v>2.5474535953745363</v>
      </c>
      <c r="G42">
        <f t="shared" si="1"/>
        <v>41</v>
      </c>
      <c r="H42">
        <f t="shared" si="2"/>
        <v>61</v>
      </c>
      <c r="I42">
        <f t="shared" si="2"/>
        <v>31</v>
      </c>
      <c r="J42">
        <f t="shared" si="2"/>
        <v>45</v>
      </c>
      <c r="K42">
        <f t="shared" si="2"/>
        <v>32</v>
      </c>
      <c r="M42">
        <f t="shared" si="3"/>
        <v>400</v>
      </c>
      <c r="Q42">
        <f t="shared" si="4"/>
        <v>100</v>
      </c>
      <c r="U42">
        <f t="shared" si="5"/>
        <v>16</v>
      </c>
      <c r="Y42">
        <f t="shared" si="6"/>
        <v>81</v>
      </c>
    </row>
    <row r="43" spans="1:25" x14ac:dyDescent="0.35">
      <c r="A43" s="1">
        <v>1.4614976786688203</v>
      </c>
      <c r="B43" s="1">
        <v>-0.39978193247225136</v>
      </c>
      <c r="C43" s="1">
        <v>-1.0658407013106626</v>
      </c>
      <c r="D43" s="1">
        <v>3.9240704065491454</v>
      </c>
      <c r="E43" s="1">
        <v>2.7846071085183799</v>
      </c>
      <c r="G43">
        <f t="shared" si="1"/>
        <v>33</v>
      </c>
      <c r="H43">
        <f t="shared" si="2"/>
        <v>73</v>
      </c>
      <c r="I43">
        <f t="shared" si="2"/>
        <v>28</v>
      </c>
      <c r="J43">
        <f t="shared" si="2"/>
        <v>34</v>
      </c>
      <c r="K43">
        <f t="shared" si="2"/>
        <v>42</v>
      </c>
      <c r="M43">
        <f t="shared" si="3"/>
        <v>1600</v>
      </c>
      <c r="Q43">
        <f t="shared" si="4"/>
        <v>25</v>
      </c>
      <c r="U43">
        <f t="shared" si="5"/>
        <v>1</v>
      </c>
      <c r="Y43">
        <f t="shared" si="6"/>
        <v>81</v>
      </c>
    </row>
    <row r="44" spans="1:25" x14ac:dyDescent="0.35">
      <c r="A44" s="1">
        <v>0.35269630794937257</v>
      </c>
      <c r="B44" s="1">
        <v>-3.7675856750211096</v>
      </c>
      <c r="C44" s="1">
        <v>-11.98529889229394</v>
      </c>
      <c r="D44" s="1">
        <v>1.752723715020625</v>
      </c>
      <c r="E44" s="1">
        <v>9.2546751473587889</v>
      </c>
      <c r="G44">
        <f t="shared" si="1"/>
        <v>12</v>
      </c>
      <c r="H44">
        <f t="shared" si="2"/>
        <v>20</v>
      </c>
      <c r="I44">
        <f t="shared" si="2"/>
        <v>10</v>
      </c>
      <c r="J44">
        <f t="shared" si="2"/>
        <v>6</v>
      </c>
      <c r="K44">
        <f t="shared" si="2"/>
        <v>70</v>
      </c>
      <c r="M44">
        <f t="shared" si="3"/>
        <v>64</v>
      </c>
      <c r="Q44">
        <f t="shared" si="4"/>
        <v>4</v>
      </c>
      <c r="U44">
        <f t="shared" si="5"/>
        <v>36</v>
      </c>
      <c r="Y44">
        <f t="shared" si="6"/>
        <v>3364</v>
      </c>
    </row>
    <row r="45" spans="1:25" x14ac:dyDescent="0.35">
      <c r="A45" s="1">
        <v>0.7800366044320981</v>
      </c>
      <c r="B45" s="1">
        <v>-1.794166913285153</v>
      </c>
      <c r="C45" s="1">
        <v>-4.5866595377883641</v>
      </c>
      <c r="D45" s="1">
        <v>2.4215544196478822</v>
      </c>
      <c r="E45" s="1">
        <v>4.9072708011856232</v>
      </c>
      <c r="G45">
        <f t="shared" si="1"/>
        <v>22</v>
      </c>
      <c r="H45">
        <f t="shared" si="2"/>
        <v>60</v>
      </c>
      <c r="I45">
        <f t="shared" si="2"/>
        <v>20</v>
      </c>
      <c r="J45">
        <f t="shared" si="2"/>
        <v>18</v>
      </c>
      <c r="K45">
        <f t="shared" si="2"/>
        <v>60</v>
      </c>
      <c r="M45">
        <f t="shared" si="3"/>
        <v>1444</v>
      </c>
      <c r="Q45">
        <f t="shared" si="4"/>
        <v>4</v>
      </c>
      <c r="U45">
        <f t="shared" si="5"/>
        <v>16</v>
      </c>
      <c r="Y45">
        <f t="shared" si="6"/>
        <v>1444</v>
      </c>
    </row>
    <row r="46" spans="1:25" x14ac:dyDescent="0.35">
      <c r="A46" s="1">
        <v>0.42635173637245316</v>
      </c>
      <c r="B46" s="1">
        <v>-4.9374760995560791</v>
      </c>
      <c r="C46" s="1">
        <v>-13.080802313605091</v>
      </c>
      <c r="D46" s="1">
        <v>2.485374501473443</v>
      </c>
      <c r="E46" s="1">
        <v>7.6020117571713364</v>
      </c>
      <c r="G46">
        <f t="shared" si="1"/>
        <v>13</v>
      </c>
      <c r="H46">
        <f t="shared" si="2"/>
        <v>6</v>
      </c>
      <c r="I46">
        <f t="shared" si="2"/>
        <v>9</v>
      </c>
      <c r="J46">
        <f t="shared" si="2"/>
        <v>19</v>
      </c>
      <c r="K46">
        <f t="shared" si="2"/>
        <v>68</v>
      </c>
      <c r="M46">
        <f t="shared" si="3"/>
        <v>49</v>
      </c>
      <c r="Q46">
        <f t="shared" si="4"/>
        <v>16</v>
      </c>
      <c r="U46">
        <f t="shared" si="5"/>
        <v>36</v>
      </c>
      <c r="Y46">
        <f t="shared" si="6"/>
        <v>3025</v>
      </c>
    </row>
    <row r="47" spans="1:25" x14ac:dyDescent="0.35">
      <c r="A47" s="1">
        <v>-8.0413027113536373E-2</v>
      </c>
      <c r="B47" s="1">
        <v>-3.4334503955760738</v>
      </c>
      <c r="C47" s="1">
        <v>-17.208835055906093</v>
      </c>
      <c r="D47" s="1">
        <v>2.9962639780249689</v>
      </c>
      <c r="E47" s="1">
        <v>-36.64785844391524</v>
      </c>
      <c r="G47">
        <f t="shared" si="1"/>
        <v>6</v>
      </c>
      <c r="H47">
        <f t="shared" si="2"/>
        <v>29</v>
      </c>
      <c r="I47">
        <f t="shared" si="2"/>
        <v>6</v>
      </c>
      <c r="J47">
        <f t="shared" si="2"/>
        <v>25</v>
      </c>
      <c r="K47">
        <f t="shared" si="2"/>
        <v>1</v>
      </c>
      <c r="M47">
        <f t="shared" si="3"/>
        <v>529</v>
      </c>
      <c r="Q47">
        <f t="shared" si="4"/>
        <v>0</v>
      </c>
      <c r="U47">
        <f t="shared" si="5"/>
        <v>361</v>
      </c>
      <c r="Y47">
        <f t="shared" si="6"/>
        <v>25</v>
      </c>
    </row>
    <row r="48" spans="1:25" x14ac:dyDescent="0.35">
      <c r="A48" s="1">
        <v>-0.79930037676240318</v>
      </c>
      <c r="B48" s="1">
        <v>-1.3734653596911812</v>
      </c>
      <c r="C48" s="1">
        <v>-17.998806237708777</v>
      </c>
      <c r="D48" s="1">
        <v>6.0579493807497649</v>
      </c>
      <c r="E48" s="1">
        <v>-2.4538626014490106</v>
      </c>
      <c r="G48">
        <f t="shared" si="1"/>
        <v>3</v>
      </c>
      <c r="H48">
        <f t="shared" si="2"/>
        <v>67</v>
      </c>
      <c r="I48">
        <f t="shared" si="2"/>
        <v>4</v>
      </c>
      <c r="J48">
        <f t="shared" si="2"/>
        <v>50</v>
      </c>
      <c r="K48">
        <f t="shared" si="2"/>
        <v>4</v>
      </c>
      <c r="M48">
        <f t="shared" si="3"/>
        <v>4096</v>
      </c>
      <c r="Q48">
        <f t="shared" si="4"/>
        <v>1</v>
      </c>
      <c r="U48">
        <f t="shared" si="5"/>
        <v>2209</v>
      </c>
      <c r="Y48">
        <f t="shared" si="6"/>
        <v>1</v>
      </c>
    </row>
    <row r="49" spans="1:25" x14ac:dyDescent="0.35">
      <c r="A49" s="1">
        <v>3.35261001206527</v>
      </c>
      <c r="B49" s="1">
        <v>-0.19544575782492757</v>
      </c>
      <c r="C49" s="1">
        <v>19.832986713983701</v>
      </c>
      <c r="D49" s="1">
        <v>14.466953391299803</v>
      </c>
      <c r="E49" s="1">
        <v>1.8255138818324936</v>
      </c>
      <c r="G49">
        <f t="shared" si="1"/>
        <v>70</v>
      </c>
      <c r="H49">
        <f t="shared" si="2"/>
        <v>74</v>
      </c>
      <c r="I49">
        <f t="shared" si="2"/>
        <v>67</v>
      </c>
      <c r="J49">
        <f t="shared" si="2"/>
        <v>71</v>
      </c>
      <c r="K49">
        <f t="shared" si="2"/>
        <v>14</v>
      </c>
      <c r="M49">
        <f t="shared" si="3"/>
        <v>16</v>
      </c>
      <c r="Q49">
        <f t="shared" si="4"/>
        <v>9</v>
      </c>
      <c r="U49">
        <f t="shared" si="5"/>
        <v>1</v>
      </c>
      <c r="Y49">
        <f t="shared" si="6"/>
        <v>3136</v>
      </c>
    </row>
    <row r="50" spans="1:25" x14ac:dyDescent="0.35">
      <c r="A50" s="1">
        <v>2.0406405989560881</v>
      </c>
      <c r="B50" s="1">
        <v>-1.0527047682699049</v>
      </c>
      <c r="C50" s="1">
        <v>9.8926893820607802</v>
      </c>
      <c r="D50" s="1">
        <v>4.5607806983387009</v>
      </c>
      <c r="E50" s="1">
        <v>2.7187549267219255</v>
      </c>
      <c r="G50">
        <f t="shared" si="1"/>
        <v>49</v>
      </c>
      <c r="H50">
        <f t="shared" si="2"/>
        <v>71</v>
      </c>
      <c r="I50">
        <f t="shared" si="2"/>
        <v>51</v>
      </c>
      <c r="J50">
        <f t="shared" si="2"/>
        <v>39</v>
      </c>
      <c r="K50">
        <f t="shared" si="2"/>
        <v>40</v>
      </c>
      <c r="M50">
        <f t="shared" si="3"/>
        <v>484</v>
      </c>
      <c r="Q50">
        <f t="shared" si="4"/>
        <v>4</v>
      </c>
      <c r="U50">
        <f t="shared" si="5"/>
        <v>100</v>
      </c>
      <c r="Y50">
        <f t="shared" si="6"/>
        <v>81</v>
      </c>
    </row>
    <row r="51" spans="1:25" x14ac:dyDescent="0.35">
      <c r="A51" s="1">
        <v>0.57619496752886334</v>
      </c>
      <c r="B51" s="1">
        <v>-3.9598602446203586</v>
      </c>
      <c r="C51" s="1">
        <v>-3.7776981066126609</v>
      </c>
      <c r="D51" s="1">
        <v>2.1773272211816099</v>
      </c>
      <c r="E51" s="1">
        <v>6.5526062074367468</v>
      </c>
      <c r="G51">
        <f t="shared" si="1"/>
        <v>18</v>
      </c>
      <c r="H51">
        <f t="shared" si="2"/>
        <v>16</v>
      </c>
      <c r="I51">
        <f t="shared" si="2"/>
        <v>22</v>
      </c>
      <c r="J51">
        <f t="shared" si="2"/>
        <v>12</v>
      </c>
      <c r="K51">
        <f t="shared" si="2"/>
        <v>65</v>
      </c>
      <c r="M51">
        <f t="shared" si="3"/>
        <v>4</v>
      </c>
      <c r="Q51">
        <f t="shared" si="4"/>
        <v>16</v>
      </c>
      <c r="U51">
        <f t="shared" si="5"/>
        <v>36</v>
      </c>
      <c r="Y51">
        <f t="shared" si="6"/>
        <v>2209</v>
      </c>
    </row>
    <row r="52" spans="1:25" x14ac:dyDescent="0.35">
      <c r="A52" s="1">
        <v>1.5249588083534036</v>
      </c>
      <c r="B52" s="1">
        <v>-3.3661489245132543</v>
      </c>
      <c r="C52" s="1">
        <v>-1.506347638904117</v>
      </c>
      <c r="D52" s="1">
        <v>3.3007749078854953</v>
      </c>
      <c r="E52" s="1">
        <v>2.5916726801733851</v>
      </c>
      <c r="G52">
        <f t="shared" si="1"/>
        <v>37</v>
      </c>
      <c r="H52">
        <f t="shared" si="2"/>
        <v>32</v>
      </c>
      <c r="I52">
        <f t="shared" si="2"/>
        <v>27</v>
      </c>
      <c r="J52">
        <f t="shared" si="2"/>
        <v>31</v>
      </c>
      <c r="K52">
        <f t="shared" si="2"/>
        <v>35</v>
      </c>
      <c r="M52">
        <f t="shared" si="3"/>
        <v>25</v>
      </c>
      <c r="Q52">
        <f t="shared" si="4"/>
        <v>100</v>
      </c>
      <c r="U52">
        <f t="shared" si="5"/>
        <v>36</v>
      </c>
      <c r="Y52">
        <f t="shared" si="6"/>
        <v>4</v>
      </c>
    </row>
    <row r="53" spans="1:25" x14ac:dyDescent="0.35">
      <c r="A53" s="1">
        <v>2.1932941687409766</v>
      </c>
      <c r="B53" s="1">
        <v>-2.033652784419246</v>
      </c>
      <c r="C53" s="1">
        <v>12.111011761182453</v>
      </c>
      <c r="D53" s="1">
        <v>4.9000376401382466</v>
      </c>
      <c r="E53" s="1">
        <v>2.6856125861985078</v>
      </c>
      <c r="G53">
        <f t="shared" si="1"/>
        <v>52</v>
      </c>
      <c r="H53">
        <f t="shared" si="2"/>
        <v>58</v>
      </c>
      <c r="I53">
        <f t="shared" si="2"/>
        <v>54</v>
      </c>
      <c r="J53">
        <f t="shared" si="2"/>
        <v>44</v>
      </c>
      <c r="K53">
        <f t="shared" si="2"/>
        <v>38</v>
      </c>
      <c r="M53">
        <f t="shared" si="3"/>
        <v>36</v>
      </c>
      <c r="Q53">
        <f t="shared" si="4"/>
        <v>4</v>
      </c>
      <c r="U53">
        <f t="shared" si="5"/>
        <v>64</v>
      </c>
      <c r="Y53">
        <f t="shared" si="6"/>
        <v>196</v>
      </c>
    </row>
    <row r="54" spans="1:25" x14ac:dyDescent="0.35">
      <c r="A54" s="1">
        <v>0.51877743013756117</v>
      </c>
      <c r="B54" s="1">
        <v>-2.2505399859510362</v>
      </c>
      <c r="C54" s="1">
        <v>-3.2504321956803324</v>
      </c>
      <c r="D54" s="1">
        <v>1.2013093809329067</v>
      </c>
      <c r="E54" s="1">
        <v>7.2390060997243255</v>
      </c>
      <c r="G54">
        <f t="shared" si="1"/>
        <v>16</v>
      </c>
      <c r="H54">
        <f t="shared" si="2"/>
        <v>55</v>
      </c>
      <c r="I54">
        <f t="shared" si="2"/>
        <v>23</v>
      </c>
      <c r="J54">
        <f t="shared" si="2"/>
        <v>3</v>
      </c>
      <c r="K54">
        <f t="shared" si="2"/>
        <v>67</v>
      </c>
      <c r="M54">
        <f t="shared" si="3"/>
        <v>1521</v>
      </c>
      <c r="Q54">
        <f t="shared" si="4"/>
        <v>49</v>
      </c>
      <c r="U54">
        <f t="shared" si="5"/>
        <v>169</v>
      </c>
      <c r="Y54">
        <f t="shared" si="6"/>
        <v>2601</v>
      </c>
    </row>
    <row r="55" spans="1:25" x14ac:dyDescent="0.35">
      <c r="A55" s="1">
        <v>1.5232364527619211</v>
      </c>
      <c r="B55" s="1">
        <v>-2.2373801660505706</v>
      </c>
      <c r="C55" s="1">
        <v>-0.57503415923565626</v>
      </c>
      <c r="D55" s="1">
        <v>3.8995054748991165</v>
      </c>
      <c r="E55" s="1">
        <v>2.6887508131849622</v>
      </c>
      <c r="G55">
        <f t="shared" si="1"/>
        <v>36</v>
      </c>
      <c r="H55">
        <f t="shared" si="2"/>
        <v>56</v>
      </c>
      <c r="I55">
        <f t="shared" si="2"/>
        <v>30</v>
      </c>
      <c r="J55">
        <f t="shared" si="2"/>
        <v>33</v>
      </c>
      <c r="K55">
        <f t="shared" si="2"/>
        <v>39</v>
      </c>
      <c r="M55">
        <f t="shared" si="3"/>
        <v>400</v>
      </c>
      <c r="Q55">
        <f t="shared" si="4"/>
        <v>36</v>
      </c>
      <c r="U55">
        <f t="shared" si="5"/>
        <v>9</v>
      </c>
      <c r="Y55">
        <f t="shared" si="6"/>
        <v>9</v>
      </c>
    </row>
    <row r="56" spans="1:25" x14ac:dyDescent="0.35">
      <c r="A56" s="1">
        <v>1.5457328042102745</v>
      </c>
      <c r="B56" s="1">
        <v>-3.3905518042301992</v>
      </c>
      <c r="C56" s="1">
        <v>4.4640462470415514</v>
      </c>
      <c r="D56" s="1">
        <v>1.8999622116867272</v>
      </c>
      <c r="E56" s="1">
        <v>3.1414988455971748</v>
      </c>
      <c r="G56">
        <f t="shared" si="1"/>
        <v>38</v>
      </c>
      <c r="H56">
        <f t="shared" si="2"/>
        <v>31</v>
      </c>
      <c r="I56">
        <f t="shared" si="2"/>
        <v>42</v>
      </c>
      <c r="J56">
        <f t="shared" si="2"/>
        <v>9</v>
      </c>
      <c r="K56">
        <f t="shared" si="2"/>
        <v>48</v>
      </c>
      <c r="M56">
        <f t="shared" si="3"/>
        <v>49</v>
      </c>
      <c r="Q56">
        <f t="shared" si="4"/>
        <v>16</v>
      </c>
      <c r="U56">
        <f t="shared" si="5"/>
        <v>841</v>
      </c>
      <c r="Y56">
        <f t="shared" si="6"/>
        <v>100</v>
      </c>
    </row>
    <row r="57" spans="1:25" x14ac:dyDescent="0.35">
      <c r="A57" s="1">
        <v>1.8724176167452242</v>
      </c>
      <c r="B57" s="1">
        <v>-1.6833699949784204</v>
      </c>
      <c r="C57" s="1">
        <v>7.5937539400474634</v>
      </c>
      <c r="D57" s="1">
        <v>6.0269489456324559</v>
      </c>
      <c r="E57" s="1">
        <v>2.789164450157005</v>
      </c>
      <c r="G57">
        <f t="shared" si="1"/>
        <v>47</v>
      </c>
      <c r="H57">
        <f t="shared" si="2"/>
        <v>63</v>
      </c>
      <c r="I57">
        <f t="shared" si="2"/>
        <v>47</v>
      </c>
      <c r="J57">
        <f t="shared" si="2"/>
        <v>49</v>
      </c>
      <c r="K57">
        <f t="shared" si="2"/>
        <v>43</v>
      </c>
      <c r="M57">
        <f t="shared" si="3"/>
        <v>256</v>
      </c>
      <c r="Q57">
        <f t="shared" si="4"/>
        <v>0</v>
      </c>
      <c r="U57">
        <f t="shared" si="5"/>
        <v>4</v>
      </c>
      <c r="Y57">
        <f t="shared" si="6"/>
        <v>16</v>
      </c>
    </row>
    <row r="58" spans="1:25" x14ac:dyDescent="0.35">
      <c r="A58" s="1">
        <v>1.2083779135209625</v>
      </c>
      <c r="B58" s="1">
        <v>-2.8687326296931133</v>
      </c>
      <c r="C58" s="1">
        <v>-0.76411469712911639</v>
      </c>
      <c r="D58" s="1">
        <v>2.5998692173234996</v>
      </c>
      <c r="E58" s="1">
        <v>3.4978776420666979</v>
      </c>
      <c r="G58">
        <f t="shared" si="1"/>
        <v>30</v>
      </c>
      <c r="H58">
        <f t="shared" si="2"/>
        <v>41</v>
      </c>
      <c r="I58">
        <f t="shared" si="2"/>
        <v>29</v>
      </c>
      <c r="J58">
        <f t="shared" si="2"/>
        <v>22</v>
      </c>
      <c r="K58">
        <f t="shared" si="2"/>
        <v>51</v>
      </c>
      <c r="M58">
        <f t="shared" si="3"/>
        <v>121</v>
      </c>
      <c r="Q58">
        <f t="shared" si="4"/>
        <v>1</v>
      </c>
      <c r="U58">
        <f t="shared" si="5"/>
        <v>64</v>
      </c>
      <c r="Y58">
        <f t="shared" si="6"/>
        <v>441</v>
      </c>
    </row>
    <row r="59" spans="1:25" x14ac:dyDescent="0.35">
      <c r="A59" s="1">
        <v>-1.6339095585281029</v>
      </c>
      <c r="B59" s="1">
        <v>-3.4160119715379551</v>
      </c>
      <c r="C59" s="1">
        <v>-33.639991438074503</v>
      </c>
      <c r="D59" s="1">
        <v>11.435635363321191</v>
      </c>
      <c r="E59" s="1">
        <v>-1.2661765243278778</v>
      </c>
      <c r="G59">
        <f t="shared" si="1"/>
        <v>1</v>
      </c>
      <c r="H59">
        <f t="shared" si="2"/>
        <v>30</v>
      </c>
      <c r="I59">
        <f t="shared" si="2"/>
        <v>1</v>
      </c>
      <c r="J59">
        <f t="shared" si="2"/>
        <v>67</v>
      </c>
      <c r="K59">
        <f t="shared" si="2"/>
        <v>6</v>
      </c>
      <c r="M59">
        <f t="shared" si="3"/>
        <v>841</v>
      </c>
      <c r="Q59">
        <f t="shared" si="4"/>
        <v>0</v>
      </c>
      <c r="U59">
        <f t="shared" si="5"/>
        <v>4356</v>
      </c>
      <c r="Y59">
        <f t="shared" si="6"/>
        <v>25</v>
      </c>
    </row>
    <row r="60" spans="1:25" x14ac:dyDescent="0.35">
      <c r="A60" s="1">
        <v>1.7577820623628213</v>
      </c>
      <c r="B60" s="1">
        <v>-3.1018014472720097</v>
      </c>
      <c r="C60" s="1">
        <v>7.8189323226542911</v>
      </c>
      <c r="D60" s="1">
        <v>4.6869676023943851</v>
      </c>
      <c r="E60" s="1">
        <v>3.0308073890956639</v>
      </c>
      <c r="G60">
        <f t="shared" si="1"/>
        <v>43</v>
      </c>
      <c r="H60">
        <f t="shared" ref="H60:K76" si="7">RANK(B60,B:B,1)</f>
        <v>38</v>
      </c>
      <c r="I60">
        <f t="shared" si="7"/>
        <v>48</v>
      </c>
      <c r="J60">
        <f t="shared" si="7"/>
        <v>41</v>
      </c>
      <c r="K60">
        <f t="shared" si="7"/>
        <v>46</v>
      </c>
      <c r="M60">
        <f t="shared" si="3"/>
        <v>25</v>
      </c>
      <c r="Q60">
        <f t="shared" si="4"/>
        <v>25</v>
      </c>
      <c r="U60">
        <f t="shared" si="5"/>
        <v>4</v>
      </c>
      <c r="Y60">
        <f t="shared" si="6"/>
        <v>9</v>
      </c>
    </row>
    <row r="61" spans="1:25" x14ac:dyDescent="0.35">
      <c r="A61" s="1">
        <v>2.6137672117911279</v>
      </c>
      <c r="B61" s="1">
        <v>-2.8051282545930007</v>
      </c>
      <c r="C61" s="1">
        <v>15.500205113814445</v>
      </c>
      <c r="D61" s="1">
        <v>7.8857437848301952</v>
      </c>
      <c r="E61" s="1">
        <v>2.3840219250694767</v>
      </c>
      <c r="G61">
        <f t="shared" si="1"/>
        <v>58</v>
      </c>
      <c r="H61">
        <f t="shared" si="7"/>
        <v>44</v>
      </c>
      <c r="I61">
        <f t="shared" si="7"/>
        <v>60</v>
      </c>
      <c r="J61">
        <f t="shared" si="7"/>
        <v>56</v>
      </c>
      <c r="K61">
        <f t="shared" si="7"/>
        <v>27</v>
      </c>
      <c r="M61">
        <f t="shared" si="3"/>
        <v>196</v>
      </c>
      <c r="Q61">
        <f t="shared" si="4"/>
        <v>4</v>
      </c>
      <c r="U61">
        <f t="shared" si="5"/>
        <v>4</v>
      </c>
      <c r="Y61">
        <f t="shared" si="6"/>
        <v>961</v>
      </c>
    </row>
    <row r="62" spans="1:25" x14ac:dyDescent="0.35">
      <c r="A62" s="1">
        <v>1.5844414671519189</v>
      </c>
      <c r="B62" s="1">
        <v>-6.2593925425317138</v>
      </c>
      <c r="C62" s="1">
        <v>1.5825521637016209</v>
      </c>
      <c r="D62" s="1">
        <v>2.0993707531549304</v>
      </c>
      <c r="E62" s="1">
        <v>2.7672254417262598</v>
      </c>
      <c r="G62">
        <f t="shared" si="1"/>
        <v>39</v>
      </c>
      <c r="H62">
        <f t="shared" si="7"/>
        <v>2</v>
      </c>
      <c r="I62">
        <f t="shared" si="7"/>
        <v>35</v>
      </c>
      <c r="J62">
        <f t="shared" si="7"/>
        <v>11</v>
      </c>
      <c r="K62">
        <f t="shared" si="7"/>
        <v>41</v>
      </c>
      <c r="M62">
        <f t="shared" si="3"/>
        <v>1369</v>
      </c>
      <c r="Q62">
        <f t="shared" si="4"/>
        <v>16</v>
      </c>
      <c r="U62">
        <f t="shared" si="5"/>
        <v>784</v>
      </c>
      <c r="Y62">
        <f t="shared" si="6"/>
        <v>4</v>
      </c>
    </row>
    <row r="63" spans="1:25" x14ac:dyDescent="0.35">
      <c r="A63" s="1">
        <v>3.7838162294647191</v>
      </c>
      <c r="B63" s="1">
        <v>-7.6458444558084011</v>
      </c>
      <c r="C63" s="1">
        <v>28.901414003077662</v>
      </c>
      <c r="D63" s="1">
        <v>18.163431781687233</v>
      </c>
      <c r="E63" s="1">
        <v>2.1991755150640184</v>
      </c>
      <c r="G63">
        <f t="shared" si="1"/>
        <v>73</v>
      </c>
      <c r="H63">
        <f t="shared" si="7"/>
        <v>1</v>
      </c>
      <c r="I63">
        <f t="shared" si="7"/>
        <v>74</v>
      </c>
      <c r="J63">
        <f t="shared" si="7"/>
        <v>74</v>
      </c>
      <c r="K63">
        <f t="shared" si="7"/>
        <v>20</v>
      </c>
      <c r="M63">
        <f t="shared" si="3"/>
        <v>5184</v>
      </c>
      <c r="Q63">
        <f t="shared" si="4"/>
        <v>1</v>
      </c>
      <c r="U63">
        <f t="shared" si="5"/>
        <v>1</v>
      </c>
      <c r="Y63">
        <f t="shared" si="6"/>
        <v>2809</v>
      </c>
    </row>
    <row r="64" spans="1:25" x14ac:dyDescent="0.35">
      <c r="A64" s="1">
        <v>3.9643327378726099</v>
      </c>
      <c r="B64" s="1">
        <v>0.69147528544999659</v>
      </c>
      <c r="C64" s="1">
        <v>22.099678295082413</v>
      </c>
      <c r="D64" s="1">
        <v>17.041205278325769</v>
      </c>
      <c r="E64" s="1">
        <v>1.302382871997251</v>
      </c>
      <c r="G64">
        <f t="shared" si="1"/>
        <v>74</v>
      </c>
      <c r="H64">
        <f t="shared" si="7"/>
        <v>75</v>
      </c>
      <c r="I64">
        <f t="shared" si="7"/>
        <v>70</v>
      </c>
      <c r="J64">
        <f t="shared" si="7"/>
        <v>73</v>
      </c>
      <c r="K64">
        <f t="shared" si="7"/>
        <v>7</v>
      </c>
      <c r="M64">
        <f t="shared" si="3"/>
        <v>1</v>
      </c>
      <c r="Q64">
        <f t="shared" si="4"/>
        <v>16</v>
      </c>
      <c r="U64">
        <f t="shared" si="5"/>
        <v>1</v>
      </c>
      <c r="Y64">
        <f t="shared" si="6"/>
        <v>4489</v>
      </c>
    </row>
    <row r="65" spans="1:25" x14ac:dyDescent="0.35">
      <c r="A65" s="1">
        <v>3.2104628113884246</v>
      </c>
      <c r="B65" s="1">
        <v>-3.2527769993321272</v>
      </c>
      <c r="C65" s="1">
        <v>17.854539014981128</v>
      </c>
      <c r="D65" s="1">
        <v>10.951462066566926</v>
      </c>
      <c r="E65" s="1">
        <v>1.8094358029897586</v>
      </c>
      <c r="G65">
        <f t="shared" si="1"/>
        <v>68</v>
      </c>
      <c r="H65">
        <f t="shared" si="7"/>
        <v>36</v>
      </c>
      <c r="I65">
        <f t="shared" si="7"/>
        <v>64</v>
      </c>
      <c r="J65">
        <f t="shared" si="7"/>
        <v>64</v>
      </c>
      <c r="K65">
        <f t="shared" si="7"/>
        <v>13</v>
      </c>
      <c r="M65">
        <f t="shared" si="3"/>
        <v>1024</v>
      </c>
      <c r="Q65">
        <f t="shared" si="4"/>
        <v>16</v>
      </c>
      <c r="U65">
        <f t="shared" si="5"/>
        <v>16</v>
      </c>
      <c r="Y65">
        <f t="shared" si="6"/>
        <v>3025</v>
      </c>
    </row>
    <row r="66" spans="1:25" x14ac:dyDescent="0.35">
      <c r="A66" s="1">
        <v>1.5993867388388026</v>
      </c>
      <c r="B66" s="1">
        <v>-2.7623422132164706</v>
      </c>
      <c r="C66" s="1">
        <v>4.8223746539879357</v>
      </c>
      <c r="D66" s="1">
        <v>3.2541606193254831</v>
      </c>
      <c r="E66" s="1">
        <v>3.0585696675448837</v>
      </c>
      <c r="G66">
        <f t="shared" si="1"/>
        <v>40</v>
      </c>
      <c r="H66">
        <f t="shared" si="7"/>
        <v>45</v>
      </c>
      <c r="I66">
        <f t="shared" si="7"/>
        <v>44</v>
      </c>
      <c r="J66">
        <f t="shared" si="7"/>
        <v>30</v>
      </c>
      <c r="K66">
        <f t="shared" si="7"/>
        <v>47</v>
      </c>
      <c r="M66">
        <f t="shared" si="3"/>
        <v>25</v>
      </c>
      <c r="Q66">
        <f t="shared" si="4"/>
        <v>16</v>
      </c>
      <c r="U66">
        <f t="shared" si="5"/>
        <v>100</v>
      </c>
      <c r="Y66">
        <f t="shared" si="6"/>
        <v>49</v>
      </c>
    </row>
    <row r="67" spans="1:25" x14ac:dyDescent="0.35">
      <c r="A67" s="1">
        <v>3.0511295714532025</v>
      </c>
      <c r="B67" s="1">
        <v>-4.121945842896821</v>
      </c>
      <c r="C67" s="1">
        <v>17.4496729010134</v>
      </c>
      <c r="D67" s="1">
        <v>11.490509741178172</v>
      </c>
      <c r="E67" s="1">
        <v>1.9770801309233885</v>
      </c>
      <c r="G67">
        <f t="shared" ref="G67:G76" si="8">RANK(A67,A:A,1)</f>
        <v>65</v>
      </c>
      <c r="H67">
        <f t="shared" si="7"/>
        <v>13</v>
      </c>
      <c r="I67">
        <f t="shared" si="7"/>
        <v>63</v>
      </c>
      <c r="J67">
        <f t="shared" si="7"/>
        <v>68</v>
      </c>
      <c r="K67">
        <f t="shared" si="7"/>
        <v>17</v>
      </c>
      <c r="M67">
        <f t="shared" ref="M67:M76" si="9">POWER(H67-G67,2)</f>
        <v>2704</v>
      </c>
      <c r="Q67">
        <f t="shared" ref="Q67:Q76" si="10">POWER(I67-G67,2)</f>
        <v>4</v>
      </c>
      <c r="U67">
        <f t="shared" ref="U67:U76" si="11">POWER(J67-G67,2)</f>
        <v>9</v>
      </c>
      <c r="Y67">
        <f t="shared" ref="Y67:Y76" si="12">POWER(K67-G67,2)</f>
        <v>2304</v>
      </c>
    </row>
    <row r="68" spans="1:25" x14ac:dyDescent="0.35">
      <c r="A68" s="1">
        <v>3.2115610262408154</v>
      </c>
      <c r="B68" s="1">
        <v>-3.5319554929883452</v>
      </c>
      <c r="C68" s="1">
        <v>25.745826638332801</v>
      </c>
      <c r="D68" s="1">
        <v>11.198414335025539</v>
      </c>
      <c r="E68" s="1">
        <v>2.5971468108299631</v>
      </c>
      <c r="G68">
        <f t="shared" si="8"/>
        <v>69</v>
      </c>
      <c r="H68">
        <f t="shared" si="7"/>
        <v>24</v>
      </c>
      <c r="I68">
        <f t="shared" si="7"/>
        <v>73</v>
      </c>
      <c r="J68">
        <f t="shared" si="7"/>
        <v>66</v>
      </c>
      <c r="K68">
        <f t="shared" si="7"/>
        <v>36</v>
      </c>
      <c r="M68">
        <f t="shared" si="9"/>
        <v>2025</v>
      </c>
      <c r="Q68">
        <f t="shared" si="10"/>
        <v>16</v>
      </c>
      <c r="U68">
        <f t="shared" si="11"/>
        <v>9</v>
      </c>
      <c r="Y68">
        <f t="shared" si="12"/>
        <v>1089</v>
      </c>
    </row>
    <row r="69" spans="1:25" x14ac:dyDescent="0.35">
      <c r="A69" s="1">
        <v>2.7320163023105124</v>
      </c>
      <c r="B69" s="1">
        <v>-4.1990306347797741</v>
      </c>
      <c r="C69" s="1">
        <v>19.315526292804861</v>
      </c>
      <c r="D69" s="1">
        <v>9.43618608635561</v>
      </c>
      <c r="E69" s="1">
        <v>2.5976264069826183</v>
      </c>
      <c r="G69">
        <f t="shared" si="8"/>
        <v>59</v>
      </c>
      <c r="H69">
        <f t="shared" si="7"/>
        <v>12</v>
      </c>
      <c r="I69">
        <f t="shared" si="7"/>
        <v>66</v>
      </c>
      <c r="J69">
        <f t="shared" si="7"/>
        <v>61</v>
      </c>
      <c r="K69">
        <f t="shared" si="7"/>
        <v>37</v>
      </c>
      <c r="M69">
        <f t="shared" si="9"/>
        <v>2209</v>
      </c>
      <c r="Q69">
        <f t="shared" si="10"/>
        <v>49</v>
      </c>
      <c r="U69">
        <f t="shared" si="11"/>
        <v>4</v>
      </c>
      <c r="Y69">
        <f t="shared" si="12"/>
        <v>484</v>
      </c>
    </row>
    <row r="70" spans="1:25" x14ac:dyDescent="0.35">
      <c r="A70" s="1">
        <v>2.0529034297069302</v>
      </c>
      <c r="B70" s="1">
        <v>-3.0084344264905667</v>
      </c>
      <c r="C70" s="1">
        <v>8.3715560827404261</v>
      </c>
      <c r="D70" s="1">
        <v>4.5626105095897831</v>
      </c>
      <c r="E70" s="1">
        <v>2.5455970994181998</v>
      </c>
      <c r="G70">
        <f t="shared" si="8"/>
        <v>50</v>
      </c>
      <c r="H70">
        <f t="shared" si="7"/>
        <v>40</v>
      </c>
      <c r="I70">
        <f t="shared" si="7"/>
        <v>50</v>
      </c>
      <c r="J70">
        <f t="shared" si="7"/>
        <v>40</v>
      </c>
      <c r="K70">
        <f t="shared" si="7"/>
        <v>30</v>
      </c>
      <c r="M70">
        <f t="shared" si="9"/>
        <v>100</v>
      </c>
      <c r="Q70">
        <f t="shared" si="10"/>
        <v>0</v>
      </c>
      <c r="U70">
        <f t="shared" si="11"/>
        <v>100</v>
      </c>
      <c r="Y70">
        <f t="shared" si="12"/>
        <v>400</v>
      </c>
    </row>
    <row r="71" spans="1:25" x14ac:dyDescent="0.35">
      <c r="A71" s="1">
        <v>4.8729247661540285</v>
      </c>
      <c r="B71" s="1">
        <v>-1.5307761107833358</v>
      </c>
      <c r="C71" s="1">
        <v>36.95609689707635</v>
      </c>
      <c r="D71" s="1">
        <v>28.595300722161269</v>
      </c>
      <c r="E71" s="1">
        <v>1.7383316129581219</v>
      </c>
      <c r="G71">
        <f t="shared" si="8"/>
        <v>75</v>
      </c>
      <c r="H71">
        <f t="shared" si="7"/>
        <v>66</v>
      </c>
      <c r="I71">
        <f t="shared" si="7"/>
        <v>75</v>
      </c>
      <c r="J71">
        <f t="shared" si="7"/>
        <v>75</v>
      </c>
      <c r="K71">
        <f t="shared" si="7"/>
        <v>12</v>
      </c>
      <c r="M71">
        <f t="shared" si="9"/>
        <v>81</v>
      </c>
      <c r="Q71">
        <f t="shared" si="10"/>
        <v>0</v>
      </c>
      <c r="U71">
        <f t="shared" si="11"/>
        <v>0</v>
      </c>
      <c r="Y71">
        <f t="shared" si="12"/>
        <v>3969</v>
      </c>
    </row>
    <row r="72" spans="1:25" x14ac:dyDescent="0.35">
      <c r="A72" s="1">
        <v>1.8131685843982268</v>
      </c>
      <c r="B72" s="1">
        <v>-2.5879204561788356</v>
      </c>
      <c r="C72" s="1">
        <v>-1.7858944779145531</v>
      </c>
      <c r="D72" s="1">
        <v>4.8734083758290163</v>
      </c>
      <c r="E72" s="1">
        <v>1.9628040564181299</v>
      </c>
      <c r="G72">
        <f t="shared" si="8"/>
        <v>45</v>
      </c>
      <c r="H72">
        <f t="shared" si="7"/>
        <v>49</v>
      </c>
      <c r="I72">
        <f t="shared" si="7"/>
        <v>26</v>
      </c>
      <c r="J72">
        <f t="shared" si="7"/>
        <v>43</v>
      </c>
      <c r="K72">
        <f t="shared" si="7"/>
        <v>16</v>
      </c>
      <c r="M72">
        <f t="shared" si="9"/>
        <v>16</v>
      </c>
      <c r="Q72">
        <f t="shared" si="10"/>
        <v>361</v>
      </c>
      <c r="U72">
        <f t="shared" si="11"/>
        <v>4</v>
      </c>
      <c r="Y72">
        <f t="shared" si="12"/>
        <v>841</v>
      </c>
    </row>
    <row r="73" spans="1:25" x14ac:dyDescent="0.35">
      <c r="A73" s="1">
        <v>1.5187617388291983</v>
      </c>
      <c r="B73" s="1">
        <v>-3.7594871931360103</v>
      </c>
      <c r="C73" s="1">
        <v>1.6734516116703162</v>
      </c>
      <c r="D73" s="1">
        <v>4.0955539275944908</v>
      </c>
      <c r="E73" s="1">
        <v>2.9238767967368204</v>
      </c>
      <c r="G73">
        <f t="shared" si="8"/>
        <v>35</v>
      </c>
      <c r="H73">
        <f t="shared" si="7"/>
        <v>21</v>
      </c>
      <c r="I73">
        <f t="shared" si="7"/>
        <v>37</v>
      </c>
      <c r="J73">
        <f t="shared" si="7"/>
        <v>35</v>
      </c>
      <c r="K73">
        <f t="shared" si="7"/>
        <v>44</v>
      </c>
      <c r="M73">
        <f t="shared" si="9"/>
        <v>196</v>
      </c>
      <c r="Q73">
        <f t="shared" si="10"/>
        <v>4</v>
      </c>
      <c r="U73">
        <f t="shared" si="11"/>
        <v>0</v>
      </c>
      <c r="Y73">
        <f t="shared" si="12"/>
        <v>81</v>
      </c>
    </row>
    <row r="74" spans="1:25" x14ac:dyDescent="0.35">
      <c r="A74" s="1">
        <v>0.93959664960857481</v>
      </c>
      <c r="B74" s="1">
        <v>-2.8448720361921005</v>
      </c>
      <c r="C74" s="1">
        <v>3.1218435247428715</v>
      </c>
      <c r="D74" s="1">
        <v>3.2395881520278875</v>
      </c>
      <c r="E74" s="1">
        <v>4.8654471082816055</v>
      </c>
      <c r="G74">
        <f t="shared" si="8"/>
        <v>23</v>
      </c>
      <c r="H74">
        <f t="shared" si="7"/>
        <v>42</v>
      </c>
      <c r="I74">
        <f t="shared" si="7"/>
        <v>41</v>
      </c>
      <c r="J74">
        <f t="shared" si="7"/>
        <v>29</v>
      </c>
      <c r="K74">
        <f t="shared" si="7"/>
        <v>59</v>
      </c>
      <c r="M74">
        <f t="shared" si="9"/>
        <v>361</v>
      </c>
      <c r="Q74">
        <f t="shared" si="10"/>
        <v>324</v>
      </c>
      <c r="U74">
        <f t="shared" si="11"/>
        <v>36</v>
      </c>
      <c r="Y74">
        <f t="shared" si="12"/>
        <v>1296</v>
      </c>
    </row>
    <row r="75" spans="1:25" x14ac:dyDescent="0.35">
      <c r="A75" s="1">
        <v>0.46003146204748191</v>
      </c>
      <c r="B75" s="1">
        <v>-4.0721680610004114</v>
      </c>
      <c r="C75" s="1">
        <v>-4.8829285737592727</v>
      </c>
      <c r="D75" s="1">
        <v>2.0373615647920471</v>
      </c>
      <c r="E75" s="1">
        <v>7.8729687822435297</v>
      </c>
      <c r="G75">
        <f t="shared" si="8"/>
        <v>14</v>
      </c>
      <c r="H75">
        <f t="shared" si="7"/>
        <v>15</v>
      </c>
      <c r="I75">
        <f t="shared" si="7"/>
        <v>18</v>
      </c>
      <c r="J75">
        <f t="shared" si="7"/>
        <v>10</v>
      </c>
      <c r="K75">
        <f t="shared" si="7"/>
        <v>69</v>
      </c>
      <c r="M75">
        <f t="shared" si="9"/>
        <v>1</v>
      </c>
      <c r="Q75">
        <f t="shared" si="10"/>
        <v>16</v>
      </c>
      <c r="U75">
        <f t="shared" si="11"/>
        <v>16</v>
      </c>
      <c r="Y75">
        <f t="shared" si="12"/>
        <v>3025</v>
      </c>
    </row>
    <row r="76" spans="1:25" x14ac:dyDescent="0.35">
      <c r="A76" s="1">
        <v>3.4356275515747257</v>
      </c>
      <c r="B76" s="1">
        <v>-3.8664898132337839</v>
      </c>
      <c r="C76" s="1">
        <v>24.882172743265983</v>
      </c>
      <c r="D76" s="1">
        <v>14.174061090212241</v>
      </c>
      <c r="E76" s="1">
        <v>2.2257926398215488</v>
      </c>
      <c r="G76">
        <f t="shared" si="8"/>
        <v>71</v>
      </c>
      <c r="H76">
        <f t="shared" si="7"/>
        <v>18</v>
      </c>
      <c r="I76">
        <f t="shared" si="7"/>
        <v>72</v>
      </c>
      <c r="J76">
        <f t="shared" si="7"/>
        <v>70</v>
      </c>
      <c r="K76">
        <f t="shared" si="7"/>
        <v>22</v>
      </c>
      <c r="M76">
        <f t="shared" si="9"/>
        <v>2809</v>
      </c>
      <c r="Q76">
        <f t="shared" si="10"/>
        <v>1</v>
      </c>
      <c r="U76">
        <f t="shared" si="11"/>
        <v>1</v>
      </c>
      <c r="Y76">
        <f t="shared" si="12"/>
        <v>2401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B9C7-0285-4BB9-B697-BF2160FD3331}">
  <dimension ref="A1:S76"/>
  <sheetViews>
    <sheetView zoomScale="82" workbookViewId="0">
      <selection activeCell="S8" sqref="S8"/>
    </sheetView>
  </sheetViews>
  <sheetFormatPr defaultRowHeight="14.5" x14ac:dyDescent="0.35"/>
  <cols>
    <col min="1" max="1" width="8.81640625" customWidth="1"/>
    <col min="4" max="4" width="17.36328125" bestFit="1" customWidth="1"/>
    <col min="7" max="7" width="11.81640625" bestFit="1" customWidth="1"/>
    <col min="8" max="8" width="12.6328125" bestFit="1" customWidth="1"/>
    <col min="12" max="12" width="17" bestFit="1" customWidth="1"/>
    <col min="13" max="13" width="11.81640625" bestFit="1" customWidth="1"/>
    <col min="14" max="14" width="11.81640625" customWidth="1"/>
    <col min="15" max="15" width="12.36328125" bestFit="1" customWidth="1"/>
    <col min="16" max="16" width="14.7265625" bestFit="1" customWidth="1"/>
    <col min="17" max="17" width="18" bestFit="1" customWidth="1"/>
    <col min="18" max="18" width="17.54296875" bestFit="1" customWidth="1"/>
  </cols>
  <sheetData>
    <row r="1" spans="1:19" x14ac:dyDescent="0.35">
      <c r="A1" s="9" t="s">
        <v>72</v>
      </c>
      <c r="B1" s="9" t="s">
        <v>73</v>
      </c>
      <c r="C1" s="9" t="s">
        <v>132</v>
      </c>
    </row>
    <row r="2" spans="1:19" x14ac:dyDescent="0.35">
      <c r="A2" s="1">
        <v>-1.6339095585281029</v>
      </c>
      <c r="B2" s="1">
        <v>-3.4160119715379551</v>
      </c>
      <c r="C2">
        <f>POWER(B2-$S$3,2)</f>
        <v>0.15225500220623567</v>
      </c>
      <c r="D2" s="18" t="s">
        <v>38</v>
      </c>
      <c r="E2" s="19">
        <v>75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55</v>
      </c>
      <c r="M2" s="30" t="s">
        <v>56</v>
      </c>
      <c r="N2" s="30" t="s">
        <v>134</v>
      </c>
      <c r="O2" s="30" t="s">
        <v>57</v>
      </c>
      <c r="P2" s="30" t="s">
        <v>58</v>
      </c>
      <c r="Q2" s="30" t="s">
        <v>135</v>
      </c>
    </row>
    <row r="3" spans="1:19" x14ac:dyDescent="0.35">
      <c r="A3" s="1">
        <v>-1.2148143999511376</v>
      </c>
      <c r="B3" s="1">
        <v>-4.2099599189241417</v>
      </c>
      <c r="C3">
        <f t="shared" ref="C3:C66" si="0">POWER(B3-$S$3,2)</f>
        <v>1.4022032118812873</v>
      </c>
      <c r="D3" s="18" t="s">
        <v>39</v>
      </c>
      <c r="E3" s="19">
        <f>A2</f>
        <v>-1.6339095585281029</v>
      </c>
      <c r="H3" s="19">
        <v>1</v>
      </c>
      <c r="I3" s="19">
        <f>E3</f>
        <v>-1.6339095585281029</v>
      </c>
      <c r="J3" s="19">
        <f>I3+$E$7</f>
        <v>-0.70436179785922703</v>
      </c>
      <c r="K3" s="19">
        <f>COUNT(D11:D14)</f>
        <v>4</v>
      </c>
      <c r="L3" s="20">
        <f>SUM(E11:E14)</f>
        <v>-12.274823150903103</v>
      </c>
      <c r="M3" s="19">
        <f>L3/K3</f>
        <v>-3.0687057877257757</v>
      </c>
      <c r="N3" s="19">
        <f>K3*M3</f>
        <v>-12.274823150903103</v>
      </c>
      <c r="O3" s="19">
        <f>SUM(E34:E37)</f>
        <v>4.3396393552540653</v>
      </c>
      <c r="P3" s="19">
        <f>O3/K3</f>
        <v>1.0849098388135163</v>
      </c>
      <c r="Q3" s="19">
        <f t="shared" ref="Q3:Q9" si="1">POWER(M3-$S$3,2)*K3</f>
        <v>7.3590615454938273E-3</v>
      </c>
      <c r="R3" s="31" t="s">
        <v>59</v>
      </c>
      <c r="S3">
        <f>SUM(N3:N9)/E2</f>
        <v>-3.0258133013630868</v>
      </c>
    </row>
    <row r="4" spans="1:19" x14ac:dyDescent="0.35">
      <c r="A4" s="1">
        <v>-0.79930037676240318</v>
      </c>
      <c r="B4" s="1">
        <v>-1.3734653596911812</v>
      </c>
      <c r="C4">
        <f t="shared" si="0"/>
        <v>2.7302537203473829</v>
      </c>
      <c r="D4" s="18" t="s">
        <v>40</v>
      </c>
      <c r="E4" s="20">
        <f>A76</f>
        <v>4.8729247661540285</v>
      </c>
      <c r="H4" s="19">
        <v>2</v>
      </c>
      <c r="I4" s="19">
        <f t="shared" ref="I4:I9" si="2">J3</f>
        <v>-0.70436179785922703</v>
      </c>
      <c r="J4" s="19">
        <f>I4+$E$7</f>
        <v>0.22518596280964887</v>
      </c>
      <c r="K4" s="19">
        <f>COUNT(F11:F27)</f>
        <v>17</v>
      </c>
      <c r="L4" s="20">
        <f>SUM(G11:G27)</f>
        <v>-59.745901709517057</v>
      </c>
      <c r="M4" s="19">
        <f>L4/K4</f>
        <v>-3.51446480644218</v>
      </c>
      <c r="N4" s="19">
        <f t="shared" ref="N4:N9" si="3">K4*M4</f>
        <v>-59.745901709517057</v>
      </c>
      <c r="O4" s="19">
        <f>SUM(G34:G50)</f>
        <v>29.594368132764405</v>
      </c>
      <c r="P4" s="19">
        <f t="shared" ref="P4:P9" si="4">O4/K4</f>
        <v>1.740845184280259</v>
      </c>
      <c r="Q4" s="19">
        <f t="shared" si="1"/>
        <v>4.0592649880730711</v>
      </c>
      <c r="R4" s="31" t="s">
        <v>60</v>
      </c>
      <c r="S4">
        <f>SUM(C2:C76)/E2</f>
        <v>1.9200507273361149</v>
      </c>
    </row>
    <row r="5" spans="1:19" x14ac:dyDescent="0.35">
      <c r="A5" s="1">
        <v>-0.70848278331686743</v>
      </c>
      <c r="B5" s="1">
        <v>-3.2753859007498249</v>
      </c>
      <c r="C5">
        <f t="shared" si="0"/>
        <v>6.2286482364653291E-2</v>
      </c>
      <c r="D5" s="18" t="s">
        <v>41</v>
      </c>
      <c r="E5" s="19">
        <f>E4-E3</f>
        <v>6.5068343246821314</v>
      </c>
      <c r="H5" s="19">
        <v>3</v>
      </c>
      <c r="I5" s="19">
        <f t="shared" si="2"/>
        <v>0.22518596280964887</v>
      </c>
      <c r="J5" s="19">
        <f t="shared" ref="J5:J9" si="5">I5+$E$7</f>
        <v>1.1547337234785249</v>
      </c>
      <c r="K5" s="19">
        <f>COUNT(H11:H30)</f>
        <v>20</v>
      </c>
      <c r="L5" s="20">
        <f>SUM(I11:I30)</f>
        <v>-59.998173620952002</v>
      </c>
      <c r="M5" s="19">
        <f t="shared" ref="M5:M9" si="6">L5/K5</f>
        <v>-2.9999086810476001</v>
      </c>
      <c r="N5" s="19">
        <f t="shared" si="3"/>
        <v>-59.998173620952002</v>
      </c>
      <c r="O5" s="19">
        <f>SUM(I34:I53)</f>
        <v>34.49729928175897</v>
      </c>
      <c r="P5" s="19">
        <f t="shared" si="4"/>
        <v>1.7248649640879485</v>
      </c>
      <c r="Q5" s="19">
        <f t="shared" si="1"/>
        <v>1.3420987073790507E-2</v>
      </c>
      <c r="R5" s="31" t="s">
        <v>61</v>
      </c>
      <c r="S5">
        <f>SUM(O3:O9)/E2</f>
        <v>1.7852604261001466</v>
      </c>
    </row>
    <row r="6" spans="1:19" x14ac:dyDescent="0.35">
      <c r="A6" s="1">
        <v>-0.21862097886332776</v>
      </c>
      <c r="B6" s="1">
        <v>-3.5047934337198967</v>
      </c>
      <c r="C6">
        <f t="shared" si="0"/>
        <v>0.22942196719254715</v>
      </c>
      <c r="D6" s="18" t="s">
        <v>42</v>
      </c>
      <c r="E6" s="19">
        <f>ROUNDDOWN(1+3.322*LOG10(E2),0)</f>
        <v>7</v>
      </c>
      <c r="H6" s="19">
        <v>4</v>
      </c>
      <c r="I6" s="19">
        <f t="shared" si="2"/>
        <v>1.1547337234785249</v>
      </c>
      <c r="J6" s="19">
        <f t="shared" si="5"/>
        <v>2.0842814841474007</v>
      </c>
      <c r="K6" s="19">
        <f>COUNT(J11:J27)</f>
        <v>17</v>
      </c>
      <c r="L6" s="20">
        <f>SUM(K11:K27)</f>
        <v>-43.57731246871117</v>
      </c>
      <c r="M6" s="19">
        <f t="shared" si="6"/>
        <v>-2.5633713216888925</v>
      </c>
      <c r="N6" s="19">
        <f t="shared" si="3"/>
        <v>-43.57731246871117</v>
      </c>
      <c r="O6" s="19">
        <f>SUM(K34:K50)</f>
        <v>10.674182852181268</v>
      </c>
      <c r="P6" s="19">
        <f t="shared" si="4"/>
        <v>0.62789310895183925</v>
      </c>
      <c r="Q6" s="19">
        <f t="shared" si="1"/>
        <v>3.6354939376047954</v>
      </c>
      <c r="R6" s="31" t="s">
        <v>62</v>
      </c>
      <c r="S6">
        <f>SUM(Q3:Q9)/E2</f>
        <v>0.13479030123596877</v>
      </c>
    </row>
    <row r="7" spans="1:19" x14ac:dyDescent="0.35">
      <c r="A7" s="1">
        <v>-8.0413027113536373E-2</v>
      </c>
      <c r="B7" s="1">
        <v>-3.4334503955760738</v>
      </c>
      <c r="C7">
        <f t="shared" si="0"/>
        <v>0.16616800057840764</v>
      </c>
      <c r="D7" s="18" t="s">
        <v>43</v>
      </c>
      <c r="E7" s="19">
        <f>E5/E6</f>
        <v>0.9295477606688759</v>
      </c>
      <c r="H7" s="19">
        <v>5</v>
      </c>
      <c r="I7" s="19">
        <f t="shared" si="2"/>
        <v>2.0842814841474007</v>
      </c>
      <c r="J7" s="19">
        <f t="shared" si="5"/>
        <v>3.0138292448162765</v>
      </c>
      <c r="K7" s="19">
        <f>COUNT(L11:L23)</f>
        <v>13</v>
      </c>
      <c r="L7" s="20">
        <f>SUM(M11:M23)</f>
        <v>-40.769307687027322</v>
      </c>
      <c r="M7" s="19">
        <f t="shared" si="6"/>
        <v>-3.1361005913097939</v>
      </c>
      <c r="N7" s="19">
        <f t="shared" si="3"/>
        <v>-40.769307687027322</v>
      </c>
      <c r="O7" s="19">
        <f>SUM(M34:M46)</f>
        <v>18.742092814116084</v>
      </c>
      <c r="P7" s="19">
        <f t="shared" si="4"/>
        <v>1.4416994472396989</v>
      </c>
      <c r="Q7" s="19">
        <f t="shared" si="1"/>
        <v>0.15812272220925755</v>
      </c>
      <c r="R7" s="32"/>
    </row>
    <row r="8" spans="1:19" x14ac:dyDescent="0.35">
      <c r="A8" s="1">
        <v>0.21942350182507653</v>
      </c>
      <c r="B8" s="1">
        <v>-4.3352860150916968</v>
      </c>
      <c r="C8">
        <f t="shared" si="0"/>
        <v>1.7147187879997701</v>
      </c>
      <c r="H8" s="19">
        <v>6</v>
      </c>
      <c r="I8" s="19">
        <f t="shared" si="2"/>
        <v>3.0138292448162765</v>
      </c>
      <c r="J8" s="19">
        <f t="shared" si="5"/>
        <v>3.9433770054851522</v>
      </c>
      <c r="K8" s="19">
        <f>COUNT(N11:N13)</f>
        <v>3</v>
      </c>
      <c r="L8" s="20">
        <f>SUM(O11:O13)</f>
        <v>-9.03970285433752</v>
      </c>
      <c r="M8" s="19">
        <f t="shared" si="6"/>
        <v>-3.0132342847791733</v>
      </c>
      <c r="N8" s="19">
        <f t="shared" si="3"/>
        <v>-9.03970285433752</v>
      </c>
      <c r="O8" s="19">
        <f>SUM(O34:O36)</f>
        <v>36.046949521436161</v>
      </c>
      <c r="P8" s="19">
        <f t="shared" si="4"/>
        <v>12.015649840478721</v>
      </c>
      <c r="Q8" s="19">
        <f t="shared" si="1"/>
        <v>4.7469497465511042E-4</v>
      </c>
      <c r="R8" s="23" t="s">
        <v>63</v>
      </c>
      <c r="S8" s="24">
        <f>SQRT(S6/S4)</f>
        <v>0.26495551916840943</v>
      </c>
    </row>
    <row r="9" spans="1:19" x14ac:dyDescent="0.35">
      <c r="A9" s="1">
        <v>0.27952518545498606</v>
      </c>
      <c r="B9" s="1">
        <v>-1.2789438490726752</v>
      </c>
      <c r="C9">
        <f t="shared" si="0"/>
        <v>3.0515528833454026</v>
      </c>
      <c r="H9" s="22">
        <v>7</v>
      </c>
      <c r="I9" s="22">
        <f t="shared" si="2"/>
        <v>3.9433770054851522</v>
      </c>
      <c r="J9" s="22">
        <f t="shared" si="5"/>
        <v>4.8729247661540285</v>
      </c>
      <c r="K9" s="19">
        <f>COUNT(P11)</f>
        <v>1</v>
      </c>
      <c r="L9" s="20">
        <f>SUM(Q11)</f>
        <v>-1.5307761107833358</v>
      </c>
      <c r="M9" s="19">
        <f t="shared" si="6"/>
        <v>-1.5307761107833358</v>
      </c>
      <c r="N9" s="19">
        <f t="shared" si="3"/>
        <v>-1.5307761107833358</v>
      </c>
      <c r="O9" s="19">
        <f>SUM(Q34)</f>
        <v>0</v>
      </c>
      <c r="P9" s="19">
        <f t="shared" si="4"/>
        <v>0</v>
      </c>
      <c r="Q9" s="19">
        <f t="shared" si="1"/>
        <v>2.2351362012165947</v>
      </c>
      <c r="R9" s="21"/>
    </row>
    <row r="10" spans="1:19" x14ac:dyDescent="0.35">
      <c r="A10" s="1">
        <v>0.32435758991050534</v>
      </c>
      <c r="B10" s="1">
        <v>-3.4746556214740849</v>
      </c>
      <c r="C10">
        <f t="shared" si="0"/>
        <v>0.2014594283226237</v>
      </c>
      <c r="D10" s="33" t="s">
        <v>44</v>
      </c>
      <c r="E10" s="33"/>
      <c r="F10" s="33" t="s">
        <v>45</v>
      </c>
      <c r="G10" s="33"/>
      <c r="H10" s="33" t="s">
        <v>46</v>
      </c>
      <c r="I10" s="33"/>
      <c r="J10" s="33" t="s">
        <v>47</v>
      </c>
      <c r="K10" s="33"/>
      <c r="L10" s="33" t="s">
        <v>48</v>
      </c>
      <c r="M10" s="33"/>
      <c r="N10" s="33" t="s">
        <v>49</v>
      </c>
      <c r="O10" s="33"/>
      <c r="P10" s="33" t="s">
        <v>50</v>
      </c>
      <c r="Q10" s="33"/>
    </row>
    <row r="11" spans="1:19" x14ac:dyDescent="0.35">
      <c r="A11" s="1">
        <v>0.32638348935870454</v>
      </c>
      <c r="B11" s="1">
        <v>-1.0081452122249175</v>
      </c>
      <c r="C11">
        <f t="shared" si="0"/>
        <v>4.0709845179264716</v>
      </c>
      <c r="D11" s="1">
        <v>-1.6339095585281029</v>
      </c>
      <c r="E11" s="1">
        <v>-3.4160119715379551</v>
      </c>
      <c r="F11" s="1">
        <v>-0.21862097886332776</v>
      </c>
      <c r="G11" s="1">
        <v>-3.5047934337198967</v>
      </c>
      <c r="H11" s="1">
        <v>0.7800366044320981</v>
      </c>
      <c r="I11" s="1">
        <v>-1.794166913285153</v>
      </c>
      <c r="J11" s="1">
        <v>1.7469585069775349</v>
      </c>
      <c r="K11" s="1">
        <v>-2.6533256307884585</v>
      </c>
      <c r="L11" s="1">
        <v>2.7320163023105124</v>
      </c>
      <c r="M11" s="1">
        <v>-4.1990306347797741</v>
      </c>
      <c r="N11" s="1">
        <v>3.7768927010474727</v>
      </c>
      <c r="O11" s="1">
        <v>-2.0853336839791154</v>
      </c>
      <c r="P11" s="1">
        <v>4.8729247661540285</v>
      </c>
      <c r="Q11" s="1">
        <v>-1.5307761107833358</v>
      </c>
    </row>
    <row r="12" spans="1:19" x14ac:dyDescent="0.35">
      <c r="A12" s="1">
        <v>0.32903011894086376</v>
      </c>
      <c r="B12" s="1">
        <v>-2.4647430412442191</v>
      </c>
      <c r="C12">
        <f t="shared" si="0"/>
        <v>0.3147998367898539</v>
      </c>
      <c r="D12" s="1">
        <v>-1.2148143999511376</v>
      </c>
      <c r="E12" s="1">
        <v>-4.2099599189241417</v>
      </c>
      <c r="F12" s="1">
        <v>-8.0413027113536373E-2</v>
      </c>
      <c r="G12" s="1">
        <v>-3.4334503955760738</v>
      </c>
      <c r="H12" s="1">
        <v>0.93959664960857481</v>
      </c>
      <c r="I12" s="1">
        <v>-2.8448720361921005</v>
      </c>
      <c r="J12" s="1">
        <v>1.7577820623628213</v>
      </c>
      <c r="K12" s="1">
        <v>-3.1018014472720097</v>
      </c>
      <c r="L12" s="1">
        <v>2.8395560927165207</v>
      </c>
      <c r="M12" s="1">
        <v>-4.3261012554721674</v>
      </c>
      <c r="N12" s="1">
        <v>3.7838162294647191</v>
      </c>
      <c r="O12" s="1">
        <v>-7.6458444558084011</v>
      </c>
    </row>
    <row r="13" spans="1:19" x14ac:dyDescent="0.35">
      <c r="A13" s="1">
        <v>0.35269630794937257</v>
      </c>
      <c r="B13" s="1">
        <v>-3.7675856750211096</v>
      </c>
      <c r="C13">
        <f t="shared" si="0"/>
        <v>0.55022625432225747</v>
      </c>
      <c r="D13" s="1">
        <v>-0.79930037676240318</v>
      </c>
      <c r="E13" s="1">
        <v>-1.3734653596911812</v>
      </c>
      <c r="F13" s="1">
        <v>0.21942350182507653</v>
      </c>
      <c r="G13" s="1">
        <v>-4.3352860150916968</v>
      </c>
      <c r="H13" s="1">
        <v>1.0323361190457945</v>
      </c>
      <c r="I13" s="1">
        <v>-3.6921447948116111</v>
      </c>
      <c r="J13" s="1">
        <v>1.7992260306200478</v>
      </c>
      <c r="K13" s="1">
        <v>-1.2554618327412754</v>
      </c>
      <c r="L13" s="1">
        <v>2.8443479929264868</v>
      </c>
      <c r="M13" s="1">
        <v>-2.418502056869329</v>
      </c>
      <c r="N13" s="1">
        <v>3.9643327378726099</v>
      </c>
      <c r="O13" s="1">
        <v>0.69147528544999659</v>
      </c>
    </row>
    <row r="14" spans="1:19" x14ac:dyDescent="0.35">
      <c r="A14" s="1">
        <v>0.42635173637245316</v>
      </c>
      <c r="B14" s="1">
        <v>-4.9374760995560791</v>
      </c>
      <c r="C14">
        <f t="shared" si="0"/>
        <v>3.6544546539950615</v>
      </c>
      <c r="D14" s="1">
        <v>-0.70848278331686743</v>
      </c>
      <c r="E14" s="1">
        <v>-3.2753859007498249</v>
      </c>
      <c r="F14" s="1">
        <v>0.27952518545498606</v>
      </c>
      <c r="G14" s="1">
        <v>-1.2789438490726752</v>
      </c>
      <c r="H14" s="1">
        <v>1.0619998571783071</v>
      </c>
      <c r="I14" s="1">
        <v>-3.2117798203471466</v>
      </c>
      <c r="J14" s="1">
        <v>1.8131685843982268</v>
      </c>
      <c r="K14" s="1">
        <v>-2.5879204561788356</v>
      </c>
      <c r="L14" s="1">
        <v>2.9413012650038581</v>
      </c>
      <c r="M14" s="1">
        <v>-3.0416008560932823</v>
      </c>
    </row>
    <row r="15" spans="1:19" x14ac:dyDescent="0.35">
      <c r="A15" s="1">
        <v>0.46003146204748191</v>
      </c>
      <c r="B15" s="1">
        <v>-4.0721680610004114</v>
      </c>
      <c r="C15">
        <f t="shared" si="0"/>
        <v>1.0948582830156834</v>
      </c>
      <c r="F15" s="1">
        <v>0.32435758991050534</v>
      </c>
      <c r="G15" s="1">
        <v>-3.4746556214740849</v>
      </c>
      <c r="H15" s="1">
        <v>1.1065986351823085</v>
      </c>
      <c r="I15" s="1">
        <v>-2.2688140082464088</v>
      </c>
      <c r="J15" s="1">
        <v>1.8258458036725642</v>
      </c>
      <c r="K15" s="1">
        <v>-4.2528755632956745</v>
      </c>
      <c r="L15" s="1">
        <v>2.9850627394480398</v>
      </c>
      <c r="M15" s="1">
        <v>-2.4308518580510281</v>
      </c>
    </row>
    <row r="16" spans="1:19" x14ac:dyDescent="0.35">
      <c r="A16" s="1">
        <v>0.47007569416018669</v>
      </c>
      <c r="B16" s="1">
        <v>-5.0951688384229783</v>
      </c>
      <c r="C16">
        <f t="shared" si="0"/>
        <v>4.2822323387604317</v>
      </c>
      <c r="F16" s="1">
        <v>0.32638348935870454</v>
      </c>
      <c r="G16" s="1">
        <v>-1.0081452122249175</v>
      </c>
      <c r="H16" s="1">
        <v>1.1203587215859443</v>
      </c>
      <c r="I16" s="1">
        <v>-3.8516178695572307</v>
      </c>
      <c r="J16" s="1">
        <v>1.8724176167452242</v>
      </c>
      <c r="K16" s="1">
        <v>-1.6833699949784204</v>
      </c>
      <c r="L16" s="1">
        <v>3.0082821391843027</v>
      </c>
      <c r="M16" s="1">
        <v>-1.331941242213361</v>
      </c>
    </row>
    <row r="17" spans="1:13" x14ac:dyDescent="0.35">
      <c r="A17" s="1">
        <v>0.51877743013756117</v>
      </c>
      <c r="B17" s="1">
        <v>-2.2505399859510362</v>
      </c>
      <c r="C17">
        <f t="shared" si="0"/>
        <v>0.6010487135899929</v>
      </c>
      <c r="F17" s="1">
        <v>0.32903011894086376</v>
      </c>
      <c r="G17" s="1">
        <v>-2.4647430412442191</v>
      </c>
      <c r="H17" s="1">
        <v>1.1585097505885642</v>
      </c>
      <c r="I17" s="1">
        <v>-1.5490194376325235</v>
      </c>
      <c r="J17" s="1">
        <v>2.0219487775320886</v>
      </c>
      <c r="K17" s="1">
        <v>-1.7542662438499974</v>
      </c>
      <c r="L17" s="1">
        <v>3.0511295714532025</v>
      </c>
      <c r="M17" s="1">
        <v>-4.121945842896821</v>
      </c>
    </row>
    <row r="18" spans="1:13" x14ac:dyDescent="0.35">
      <c r="A18" s="1">
        <v>0.56228481449943502</v>
      </c>
      <c r="B18" s="1">
        <v>-1.9644038578262553</v>
      </c>
      <c r="C18">
        <f t="shared" si="0"/>
        <v>1.1265900068291663</v>
      </c>
      <c r="F18" s="1">
        <v>0.35269630794937257</v>
      </c>
      <c r="G18" s="1">
        <v>-3.7675856750211096</v>
      </c>
      <c r="H18" s="1">
        <v>1.1904654153695446</v>
      </c>
      <c r="I18" s="1">
        <v>-5.5828649086179212</v>
      </c>
      <c r="J18" s="1">
        <v>2.0406405989560881</v>
      </c>
      <c r="K18" s="1">
        <v>-1.0527047682699049</v>
      </c>
      <c r="L18" s="1">
        <v>3.0732337033114163</v>
      </c>
      <c r="M18" s="1">
        <v>-4.1030613222828833</v>
      </c>
    </row>
    <row r="19" spans="1:13" x14ac:dyDescent="0.35">
      <c r="A19" s="1">
        <v>0.57619496752886334</v>
      </c>
      <c r="B19" s="1">
        <v>-3.9598602446203586</v>
      </c>
      <c r="C19">
        <f t="shared" si="0"/>
        <v>0.87244369220825313</v>
      </c>
      <c r="F19" s="1">
        <v>0.42635173637245316</v>
      </c>
      <c r="G19" s="1">
        <v>-4.9374760995560791</v>
      </c>
      <c r="H19" s="1">
        <v>1.2083779135209625</v>
      </c>
      <c r="I19" s="1">
        <v>-2.8687326296931133</v>
      </c>
      <c r="J19" s="1">
        <v>2.0529034297069302</v>
      </c>
      <c r="K19" s="1">
        <v>-3.0084344264905667</v>
      </c>
      <c r="L19" s="1">
        <v>3.1021658666431904</v>
      </c>
      <c r="M19" s="1">
        <v>-3.9496045549894916</v>
      </c>
    </row>
    <row r="20" spans="1:13" x14ac:dyDescent="0.35">
      <c r="A20" s="1">
        <v>0.60323253971000668</v>
      </c>
      <c r="B20" s="1">
        <v>-5.9844431992387399</v>
      </c>
      <c r="C20">
        <f t="shared" si="0"/>
        <v>8.7534908726036971</v>
      </c>
      <c r="F20" s="1">
        <v>0.46003146204748191</v>
      </c>
      <c r="G20" s="1">
        <v>-4.0721680610004114</v>
      </c>
      <c r="H20" s="1">
        <v>1.2493188175212708</v>
      </c>
      <c r="I20" s="1">
        <v>-3.2721185410337057</v>
      </c>
      <c r="J20" s="1">
        <v>2.1687446330033708</v>
      </c>
      <c r="K20" s="1">
        <v>-2.6867120444221655</v>
      </c>
      <c r="L20" s="1">
        <v>3.2104628113884246</v>
      </c>
      <c r="M20" s="1">
        <v>-3.2527769993321272</v>
      </c>
    </row>
    <row r="21" spans="1:13" x14ac:dyDescent="0.35">
      <c r="A21" s="1">
        <v>0.60844053374603391</v>
      </c>
      <c r="B21" s="1">
        <v>-4.6686965409462573</v>
      </c>
      <c r="C21">
        <f t="shared" si="0"/>
        <v>2.699065338903293</v>
      </c>
      <c r="F21" s="1">
        <v>0.47007569416018669</v>
      </c>
      <c r="G21" s="1">
        <v>-5.0951688384229783</v>
      </c>
      <c r="H21" s="1">
        <v>1.3013083768455544</v>
      </c>
      <c r="I21" s="1">
        <v>-1.6623231507110177</v>
      </c>
      <c r="J21" s="1">
        <v>2.1932941687409766</v>
      </c>
      <c r="K21" s="1">
        <v>-2.033652784419246</v>
      </c>
      <c r="L21" s="1">
        <v>3.2115610262408154</v>
      </c>
      <c r="M21" s="1">
        <v>-3.5319554929883452</v>
      </c>
    </row>
    <row r="22" spans="1:13" x14ac:dyDescent="0.35">
      <c r="A22" s="1">
        <v>0.69118010893726023</v>
      </c>
      <c r="B22" s="1">
        <v>-3.5455416385302669</v>
      </c>
      <c r="C22">
        <f t="shared" si="0"/>
        <v>0.2701175444545621</v>
      </c>
      <c r="F22" s="1">
        <v>0.51877743013756117</v>
      </c>
      <c r="G22" s="1">
        <v>-2.2505399859510362</v>
      </c>
      <c r="H22" s="1">
        <v>1.4614976786688203</v>
      </c>
      <c r="I22" s="1">
        <v>-0.39978193247225136</v>
      </c>
      <c r="J22" s="1">
        <v>2.398138523552916</v>
      </c>
      <c r="K22" s="1">
        <v>-3.5213382792135235</v>
      </c>
      <c r="L22" s="1">
        <v>3.35261001206527</v>
      </c>
      <c r="M22" s="1">
        <v>-0.19544575782492757</v>
      </c>
    </row>
    <row r="23" spans="1:13" x14ac:dyDescent="0.35">
      <c r="A23" s="1">
        <v>0.7800366044320981</v>
      </c>
      <c r="B23" s="1">
        <v>-1.794166913285153</v>
      </c>
      <c r="C23">
        <f t="shared" si="0"/>
        <v>1.5169528252654203</v>
      </c>
      <c r="F23" s="1">
        <v>0.56228481449943502</v>
      </c>
      <c r="G23" s="1">
        <v>-1.9644038578262553</v>
      </c>
      <c r="H23" s="1">
        <v>1.5172695990841021</v>
      </c>
      <c r="I23" s="1">
        <v>-3.4463885261429823</v>
      </c>
      <c r="J23" s="1">
        <v>2.467336291068932</v>
      </c>
      <c r="K23" s="1">
        <v>-2.8206243390086456</v>
      </c>
      <c r="L23" s="1">
        <v>3.4356275515747257</v>
      </c>
      <c r="M23" s="1">
        <v>-3.8664898132337839</v>
      </c>
    </row>
    <row r="24" spans="1:13" x14ac:dyDescent="0.35">
      <c r="A24" s="1">
        <v>0.93959664960857481</v>
      </c>
      <c r="B24" s="1">
        <v>-2.8448720361921005</v>
      </c>
      <c r="C24">
        <f t="shared" si="0"/>
        <v>3.2739741441677177E-2</v>
      </c>
      <c r="F24" s="1">
        <v>0.57619496752886334</v>
      </c>
      <c r="G24" s="1">
        <v>-3.9598602446203586</v>
      </c>
      <c r="H24" s="1">
        <v>1.5187617388291983</v>
      </c>
      <c r="I24" s="1">
        <v>-3.7594871931360103</v>
      </c>
      <c r="J24" s="1">
        <v>2.516169335343875</v>
      </c>
      <c r="K24" s="1">
        <v>-3.2934928033937467</v>
      </c>
    </row>
    <row r="25" spans="1:13" x14ac:dyDescent="0.35">
      <c r="A25" s="1">
        <v>1.0323361190457945</v>
      </c>
      <c r="B25" s="1">
        <v>-3.6921447948116111</v>
      </c>
      <c r="C25">
        <f t="shared" si="0"/>
        <v>0.44399765916134076</v>
      </c>
      <c r="F25" s="1">
        <v>0.60323253971000668</v>
      </c>
      <c r="G25" s="1">
        <v>-5.9844431992387399</v>
      </c>
      <c r="H25" s="1">
        <v>1.5232364527619211</v>
      </c>
      <c r="I25" s="1">
        <v>-2.2373801660505706</v>
      </c>
      <c r="J25" s="1">
        <v>2.539678636516328</v>
      </c>
      <c r="K25" s="1">
        <v>-2.6519102296588244</v>
      </c>
    </row>
    <row r="26" spans="1:13" x14ac:dyDescent="0.35">
      <c r="A26" s="1">
        <v>1.0619998571783071</v>
      </c>
      <c r="B26" s="1">
        <v>-3.2117798203471466</v>
      </c>
      <c r="C26">
        <f t="shared" si="0"/>
        <v>3.4583546183048673E-2</v>
      </c>
      <c r="F26" s="1">
        <v>0.60844053374603391</v>
      </c>
      <c r="G26" s="1">
        <v>-4.6686965409462573</v>
      </c>
      <c r="H26" s="1">
        <v>1.5249588083534036</v>
      </c>
      <c r="I26" s="1">
        <v>-3.3661489245132543</v>
      </c>
      <c r="J26" s="1">
        <v>2.542889721247775</v>
      </c>
      <c r="K26" s="1">
        <v>-2.4142933701368747</v>
      </c>
    </row>
    <row r="27" spans="1:13" x14ac:dyDescent="0.35">
      <c r="A27" s="1">
        <v>1.1065986351823085</v>
      </c>
      <c r="B27" s="1">
        <v>-2.2688140082464088</v>
      </c>
      <c r="C27">
        <f t="shared" si="0"/>
        <v>0.5730479297791502</v>
      </c>
      <c r="F27" s="1">
        <v>0.69118010893726023</v>
      </c>
      <c r="G27" s="1">
        <v>-3.5455416385302669</v>
      </c>
      <c r="H27" s="1">
        <v>1.5457328042102745</v>
      </c>
      <c r="I27" s="1">
        <v>-3.3905518042301992</v>
      </c>
      <c r="J27" s="1">
        <v>2.6137672117911279</v>
      </c>
      <c r="K27" s="1">
        <v>-2.8051282545930007</v>
      </c>
    </row>
    <row r="28" spans="1:13" x14ac:dyDescent="0.35">
      <c r="A28" s="1">
        <v>1.1203587215859443</v>
      </c>
      <c r="B28" s="1">
        <v>-3.8516178695572307</v>
      </c>
      <c r="C28">
        <f t="shared" si="0"/>
        <v>0.68195318485031653</v>
      </c>
      <c r="H28" s="1">
        <v>1.5844414671519189</v>
      </c>
      <c r="I28" s="1">
        <v>-6.2593925425317138</v>
      </c>
    </row>
    <row r="29" spans="1:13" x14ac:dyDescent="0.35">
      <c r="A29" s="1">
        <v>1.1585097505885642</v>
      </c>
      <c r="B29" s="1">
        <v>-1.5490194376325235</v>
      </c>
      <c r="C29">
        <f t="shared" si="0"/>
        <v>2.1809201159522456</v>
      </c>
      <c r="H29" s="1">
        <v>1.5993867388388026</v>
      </c>
      <c r="I29" s="1">
        <v>-2.7623422132164706</v>
      </c>
    </row>
    <row r="30" spans="1:13" x14ac:dyDescent="0.35">
      <c r="A30" s="1">
        <v>1.1904654153695446</v>
      </c>
      <c r="B30" s="1">
        <v>-5.5828649086179212</v>
      </c>
      <c r="C30">
        <f t="shared" si="0"/>
        <v>6.5385129221645322</v>
      </c>
      <c r="H30" s="1">
        <v>1.606057882476307</v>
      </c>
      <c r="I30" s="1">
        <v>-1.7782462085306179</v>
      </c>
    </row>
    <row r="31" spans="1:13" x14ac:dyDescent="0.35">
      <c r="A31" s="1">
        <v>1.2083779135209625</v>
      </c>
      <c r="B31" s="1">
        <v>-2.8687326296931133</v>
      </c>
      <c r="C31">
        <f t="shared" si="0"/>
        <v>2.4674337412290023E-2</v>
      </c>
    </row>
    <row r="32" spans="1:13" x14ac:dyDescent="0.35">
      <c r="A32" s="1">
        <v>1.2493188175212708</v>
      </c>
      <c r="B32" s="1">
        <v>-3.2721185410337057</v>
      </c>
      <c r="C32">
        <f t="shared" si="0"/>
        <v>6.0666271089201022E-2</v>
      </c>
      <c r="D32" s="34" t="s">
        <v>64</v>
      </c>
      <c r="E32" s="34"/>
    </row>
    <row r="33" spans="1:17" x14ac:dyDescent="0.35">
      <c r="A33" s="1">
        <v>1.3013083768455544</v>
      </c>
      <c r="B33" s="1">
        <v>-1.6623231507110177</v>
      </c>
      <c r="C33">
        <f t="shared" si="0"/>
        <v>1.8591053909252022</v>
      </c>
      <c r="D33" s="33" t="s">
        <v>44</v>
      </c>
      <c r="E33" s="33"/>
      <c r="F33" s="33" t="s">
        <v>45</v>
      </c>
      <c r="G33" s="33"/>
      <c r="H33" s="33" t="s">
        <v>46</v>
      </c>
      <c r="I33" s="33"/>
      <c r="J33" s="33" t="s">
        <v>47</v>
      </c>
      <c r="K33" s="33"/>
      <c r="L33" s="33" t="s">
        <v>48</v>
      </c>
      <c r="M33" s="33"/>
      <c r="N33" s="33" t="s">
        <v>49</v>
      </c>
      <c r="O33" s="33"/>
      <c r="P33" s="33" t="s">
        <v>50</v>
      </c>
      <c r="Q33" s="33"/>
    </row>
    <row r="34" spans="1:17" x14ac:dyDescent="0.35">
      <c r="A34" s="1">
        <v>1.4614976786688203</v>
      </c>
      <c r="B34" s="1">
        <v>-0.39978193247225136</v>
      </c>
      <c r="C34">
        <f t="shared" si="0"/>
        <v>6.8960407503986749</v>
      </c>
      <c r="E34">
        <f>POWER(E11-$M$3,2)</f>
        <v>0.12062158531417932</v>
      </c>
      <c r="G34">
        <f>POWER(G11-$M$4,2)</f>
        <v>9.3535450333324415E-5</v>
      </c>
      <c r="I34">
        <f>POWER(I11-$M$5,2)</f>
        <v>1.453813210526911</v>
      </c>
      <c r="K34">
        <f>POWER(K11-$M$6,2)</f>
        <v>8.0917777255802674E-3</v>
      </c>
      <c r="M34">
        <f>POWER(M11-$M$7,2)</f>
        <v>1.1298202773110941</v>
      </c>
      <c r="O34">
        <f>POWER(O11-$M$8,2)</f>
        <v>0.86099952496510834</v>
      </c>
      <c r="Q34">
        <f>POWER(Q11-$M$9,2)</f>
        <v>0</v>
      </c>
    </row>
    <row r="35" spans="1:17" x14ac:dyDescent="0.35">
      <c r="A35" s="1">
        <v>1.5172695990841021</v>
      </c>
      <c r="B35" s="1">
        <v>-3.4463885261429823</v>
      </c>
      <c r="C35">
        <f t="shared" si="0"/>
        <v>0.17688351969865962</v>
      </c>
      <c r="E35">
        <f t="shared" ref="E35:E37" si="7">POWER(E12-$M$3,2)</f>
        <v>1.3024609919773371</v>
      </c>
      <c r="G35">
        <f t="shared" ref="G35:G50" si="8">POWER(G12-$M$4,2)</f>
        <v>6.5633347679822608E-3</v>
      </c>
      <c r="I35">
        <f t="shared" ref="I35:I53" si="9">POWER(I12-$M$5,2)</f>
        <v>2.4036361248050316E-2</v>
      </c>
      <c r="K35">
        <f t="shared" ref="K35:K50" si="10">POWER(K12-$M$6,2)</f>
        <v>0.28990700013545134</v>
      </c>
      <c r="M35">
        <f t="shared" ref="M35:M46" si="11">POWER(M12-$M$7,2)</f>
        <v>1.41610158070689</v>
      </c>
      <c r="O35">
        <f t="shared" ref="O35:O36" si="12">POWER(O12-$M$8,2)</f>
        <v>21.461076996723452</v>
      </c>
    </row>
    <row r="36" spans="1:17" x14ac:dyDescent="0.35">
      <c r="A36" s="1">
        <v>1.5187617388291983</v>
      </c>
      <c r="B36" s="1">
        <v>-3.7594871931360103</v>
      </c>
      <c r="C36">
        <f t="shared" si="0"/>
        <v>0.53827737946922749</v>
      </c>
      <c r="E36">
        <f t="shared" si="7"/>
        <v>2.8738401088429151</v>
      </c>
      <c r="G36">
        <f t="shared" si="8"/>
        <v>0.6737474565688536</v>
      </c>
      <c r="I36">
        <f t="shared" si="9"/>
        <v>0.47919083719910072</v>
      </c>
      <c r="K36">
        <f t="shared" si="10"/>
        <v>1.7106272312792168</v>
      </c>
      <c r="M36">
        <f t="shared" si="11"/>
        <v>0.5149476566311032</v>
      </c>
      <c r="O36">
        <f t="shared" si="12"/>
        <v>13.724872999747602</v>
      </c>
    </row>
    <row r="37" spans="1:17" x14ac:dyDescent="0.35">
      <c r="A37" s="1">
        <v>1.5232364527619211</v>
      </c>
      <c r="B37" s="1">
        <v>-2.2373801660505706</v>
      </c>
      <c r="C37">
        <f t="shared" si="0"/>
        <v>0.62162680885872457</v>
      </c>
      <c r="E37">
        <f t="shared" si="7"/>
        <v>4.2716669119633753E-2</v>
      </c>
      <c r="G37">
        <f t="shared" si="8"/>
        <v>4.9975539508382667</v>
      </c>
      <c r="I37">
        <f t="shared" si="9"/>
        <v>4.4889379668087828E-2</v>
      </c>
      <c r="K37">
        <f t="shared" si="10"/>
        <v>6.0266000420531457E-4</v>
      </c>
      <c r="M37">
        <f t="shared" si="11"/>
        <v>8.930199955990795E-3</v>
      </c>
    </row>
    <row r="38" spans="1:17" x14ac:dyDescent="0.35">
      <c r="A38" s="1">
        <v>1.5249588083534036</v>
      </c>
      <c r="B38" s="1">
        <v>-3.3661489245132543</v>
      </c>
      <c r="C38">
        <f t="shared" si="0"/>
        <v>0.11582833638501285</v>
      </c>
      <c r="G38">
        <f t="shared" si="8"/>
        <v>1.5847712078240045E-3</v>
      </c>
      <c r="I38">
        <f t="shared" si="9"/>
        <v>0.53449942059828104</v>
      </c>
      <c r="K38">
        <f t="shared" si="10"/>
        <v>2.8544245824073076</v>
      </c>
      <c r="M38">
        <f t="shared" si="11"/>
        <v>0.49737577576309377</v>
      </c>
    </row>
    <row r="39" spans="1:17" x14ac:dyDescent="0.35">
      <c r="A39" s="1">
        <v>1.5457328042102745</v>
      </c>
      <c r="B39" s="1">
        <v>-3.3905518042301992</v>
      </c>
      <c r="C39">
        <f t="shared" si="0"/>
        <v>0.13303417547374255</v>
      </c>
      <c r="G39">
        <f t="shared" si="8"/>
        <v>6.281637908357383</v>
      </c>
      <c r="I39">
        <f t="shared" si="9"/>
        <v>0.72540854179173353</v>
      </c>
      <c r="K39">
        <f t="shared" si="10"/>
        <v>0.77440233501219091</v>
      </c>
      <c r="M39">
        <f t="shared" si="11"/>
        <v>3.2549909569320645</v>
      </c>
    </row>
    <row r="40" spans="1:17" x14ac:dyDescent="0.35">
      <c r="A40" s="1">
        <v>1.5844414671519189</v>
      </c>
      <c r="B40" s="1">
        <v>-6.2593925425317138</v>
      </c>
      <c r="C40">
        <f t="shared" si="0"/>
        <v>10.456034708916674</v>
      </c>
      <c r="G40">
        <f t="shared" si="8"/>
        <v>1.1019157843303229</v>
      </c>
      <c r="I40">
        <f t="shared" si="9"/>
        <v>2.1050795966575735</v>
      </c>
      <c r="K40">
        <f t="shared" si="10"/>
        <v>0.65465102698468447</v>
      </c>
      <c r="M40">
        <f t="shared" si="11"/>
        <v>0.97189086007668868</v>
      </c>
    </row>
    <row r="41" spans="1:17" x14ac:dyDescent="0.35">
      <c r="A41" s="1">
        <v>1.5993867388388026</v>
      </c>
      <c r="B41" s="1">
        <v>-2.7623422132164706</v>
      </c>
      <c r="C41">
        <f t="shared" si="0"/>
        <v>6.9417014289162027E-2</v>
      </c>
      <c r="G41">
        <f t="shared" si="8"/>
        <v>6.4070174110151784E-2</v>
      </c>
      <c r="I41">
        <f t="shared" si="9"/>
        <v>6.671662873544304</v>
      </c>
      <c r="K41">
        <f t="shared" si="10"/>
        <v>2.2821134356188031</v>
      </c>
      <c r="M41">
        <f t="shared" si="11"/>
        <v>0.93501305524401146</v>
      </c>
    </row>
    <row r="42" spans="1:17" x14ac:dyDescent="0.35">
      <c r="A42" s="1">
        <v>1.606057882476307</v>
      </c>
      <c r="B42" s="1">
        <v>-1.7782462085306179</v>
      </c>
      <c r="C42">
        <f t="shared" si="0"/>
        <v>1.5564236511184582</v>
      </c>
      <c r="G42">
        <f t="shared" si="8"/>
        <v>2.0249611403296917</v>
      </c>
      <c r="I42">
        <f t="shared" si="9"/>
        <v>1.7207156448954968E-2</v>
      </c>
      <c r="K42">
        <f t="shared" si="10"/>
        <v>0.19808116725570604</v>
      </c>
      <c r="M42">
        <f t="shared" si="11"/>
        <v>0.66178869892257886</v>
      </c>
    </row>
    <row r="43" spans="1:17" x14ac:dyDescent="0.35">
      <c r="A43" s="1">
        <v>1.7469585069775349</v>
      </c>
      <c r="B43" s="1">
        <v>-2.6533256307884585</v>
      </c>
      <c r="C43">
        <f t="shared" si="0"/>
        <v>0.13874706473011281</v>
      </c>
      <c r="G43">
        <f t="shared" si="8"/>
        <v>0.31103292014484352</v>
      </c>
      <c r="I43">
        <f t="shared" si="9"/>
        <v>7.4098207873655203E-2</v>
      </c>
      <c r="K43">
        <f t="shared" si="10"/>
        <v>1.521293388436613E-2</v>
      </c>
      <c r="M43">
        <f t="shared" si="11"/>
        <v>1.3613384188993992E-2</v>
      </c>
    </row>
    <row r="44" spans="1:17" x14ac:dyDescent="0.35">
      <c r="A44" s="1">
        <v>1.7577820623628213</v>
      </c>
      <c r="B44" s="1">
        <v>-3.1018014472720097</v>
      </c>
      <c r="C44">
        <f t="shared" si="0"/>
        <v>5.7741983186757545E-3</v>
      </c>
      <c r="G44">
        <f t="shared" si="8"/>
        <v>2.4986252367203527</v>
      </c>
      <c r="I44">
        <f t="shared" si="9"/>
        <v>1.7891350509657966</v>
      </c>
      <c r="K44">
        <f t="shared" si="10"/>
        <v>0.28060172872709382</v>
      </c>
      <c r="M44">
        <f t="shared" si="11"/>
        <v>0.15670110318293554</v>
      </c>
    </row>
    <row r="45" spans="1:17" x14ac:dyDescent="0.35">
      <c r="A45" s="1">
        <v>1.7992260306200478</v>
      </c>
      <c r="B45" s="1">
        <v>-1.2554618327412754</v>
      </c>
      <c r="C45">
        <f t="shared" si="0"/>
        <v>3.1341443224514043</v>
      </c>
      <c r="G45">
        <f t="shared" si="8"/>
        <v>1.5975059518535699</v>
      </c>
      <c r="I45">
        <f t="shared" si="9"/>
        <v>6.7606591086570145</v>
      </c>
      <c r="K45">
        <f t="shared" si="10"/>
        <v>0.91770069170899815</v>
      </c>
      <c r="M45">
        <f t="shared" si="11"/>
        <v>8.6474508496979077</v>
      </c>
    </row>
    <row r="46" spans="1:17" x14ac:dyDescent="0.35">
      <c r="A46" s="1">
        <v>1.8131685843982268</v>
      </c>
      <c r="B46" s="1">
        <v>-2.5879204561788356</v>
      </c>
      <c r="C46">
        <f t="shared" si="0"/>
        <v>0.1917501438635586</v>
      </c>
      <c r="G46">
        <f t="shared" si="8"/>
        <v>2.4026889444241002</v>
      </c>
      <c r="I46">
        <f t="shared" si="9"/>
        <v>0.19934425207639647</v>
      </c>
      <c r="K46">
        <f t="shared" si="10"/>
        <v>6.6179114920117216E-2</v>
      </c>
      <c r="M46">
        <f t="shared" si="11"/>
        <v>0.53346841550273161</v>
      </c>
    </row>
    <row r="47" spans="1:17" x14ac:dyDescent="0.35">
      <c r="A47" s="1">
        <v>1.8258458036725642</v>
      </c>
      <c r="B47" s="1">
        <v>-4.2528755632956745</v>
      </c>
      <c r="C47">
        <f t="shared" si="0"/>
        <v>1.5056817946591186</v>
      </c>
      <c r="G47">
        <f t="shared" si="8"/>
        <v>0.19837709634993173</v>
      </c>
      <c r="I47">
        <f t="shared" si="9"/>
        <v>0.57695951602644313</v>
      </c>
      <c r="K47">
        <f t="shared" si="10"/>
        <v>0.53307737804689181</v>
      </c>
    </row>
    <row r="48" spans="1:17" x14ac:dyDescent="0.35">
      <c r="A48" s="1">
        <v>1.8724176167452242</v>
      </c>
      <c r="B48" s="1">
        <v>-1.6833699949784204</v>
      </c>
      <c r="C48">
        <f t="shared" si="0"/>
        <v>1.8021540308569952</v>
      </c>
      <c r="G48">
        <f t="shared" si="8"/>
        <v>6.1007932608818773</v>
      </c>
      <c r="I48">
        <f t="shared" si="9"/>
        <v>0.58144973618357509</v>
      </c>
      <c r="K48">
        <f t="shared" si="10"/>
        <v>7.8391382245080726E-3</v>
      </c>
    </row>
    <row r="49" spans="1:11" x14ac:dyDescent="0.35">
      <c r="A49" s="1">
        <v>2.0219487775320886</v>
      </c>
      <c r="B49" s="1">
        <v>-1.7542662438499974</v>
      </c>
      <c r="C49">
        <f t="shared" si="0"/>
        <v>1.6168319194701959</v>
      </c>
      <c r="G49">
        <f t="shared" si="8"/>
        <v>1.332250896936291</v>
      </c>
      <c r="I49">
        <f t="shared" si="9"/>
        <v>0.13413191593378165</v>
      </c>
      <c r="K49">
        <f t="shared" si="10"/>
        <v>2.2224235638945752E-2</v>
      </c>
    </row>
    <row r="50" spans="1:11" x14ac:dyDescent="0.35">
      <c r="A50" s="1">
        <v>2.0406405989560881</v>
      </c>
      <c r="B50" s="1">
        <v>-1.0527047682699049</v>
      </c>
      <c r="C50">
        <f t="shared" si="0"/>
        <v>3.8931572833651282</v>
      </c>
      <c r="G50">
        <f t="shared" si="8"/>
        <v>9.6576949263115267E-4</v>
      </c>
      <c r="I50">
        <f t="shared" si="9"/>
        <v>0.15260204968985527</v>
      </c>
      <c r="K50">
        <f t="shared" si="10"/>
        <v>5.8446414607201506E-2</v>
      </c>
    </row>
    <row r="51" spans="1:11" x14ac:dyDescent="0.35">
      <c r="A51" s="1">
        <v>2.0529034297069302</v>
      </c>
      <c r="B51" s="1">
        <v>-3.0084344264905667</v>
      </c>
      <c r="C51">
        <f t="shared" si="0"/>
        <v>3.0202529183471051E-4</v>
      </c>
      <c r="I51">
        <f t="shared" si="9"/>
        <v>10.624235043275389</v>
      </c>
    </row>
    <row r="52" spans="1:11" x14ac:dyDescent="0.35">
      <c r="A52" s="1">
        <v>2.1687446330033708</v>
      </c>
      <c r="B52" s="1">
        <v>-2.6867120444221655</v>
      </c>
      <c r="C52">
        <f t="shared" si="0"/>
        <v>0.11498966245891273</v>
      </c>
      <c r="I52">
        <f t="shared" si="9"/>
        <v>5.6437826637759113E-2</v>
      </c>
    </row>
    <row r="53" spans="1:11" x14ac:dyDescent="0.35">
      <c r="A53" s="1">
        <v>2.1932941687409766</v>
      </c>
      <c r="B53" s="1">
        <v>-2.033652784419246</v>
      </c>
      <c r="C53">
        <f t="shared" si="0"/>
        <v>0.98438249138226941</v>
      </c>
      <c r="I53">
        <f t="shared" si="9"/>
        <v>1.4924591967563063</v>
      </c>
    </row>
    <row r="54" spans="1:11" x14ac:dyDescent="0.35">
      <c r="A54" s="1">
        <v>2.398138523552916</v>
      </c>
      <c r="B54" s="1">
        <v>-3.5213382792135235</v>
      </c>
      <c r="C54">
        <f t="shared" si="0"/>
        <v>0.24554500367367579</v>
      </c>
    </row>
    <row r="55" spans="1:11" x14ac:dyDescent="0.35">
      <c r="A55" s="1">
        <v>2.467336291068932</v>
      </c>
      <c r="B55" s="1">
        <v>-2.8206243390086456</v>
      </c>
      <c r="C55">
        <f t="shared" si="0"/>
        <v>4.2102510272092275E-2</v>
      </c>
    </row>
    <row r="56" spans="1:11" x14ac:dyDescent="0.35">
      <c r="A56" s="1">
        <v>2.516169335343875</v>
      </c>
      <c r="B56" s="1">
        <v>-3.2934928033937467</v>
      </c>
      <c r="C56">
        <f t="shared" si="0"/>
        <v>7.1652315807382072E-2</v>
      </c>
    </row>
    <row r="57" spans="1:11" x14ac:dyDescent="0.35">
      <c r="A57" s="1">
        <v>2.539678636516328</v>
      </c>
      <c r="B57" s="1">
        <v>-2.6519102296588244</v>
      </c>
      <c r="C57">
        <f t="shared" si="0"/>
        <v>0.13980350702988278</v>
      </c>
    </row>
    <row r="58" spans="1:11" x14ac:dyDescent="0.35">
      <c r="A58" s="1">
        <v>2.542889721247775</v>
      </c>
      <c r="B58" s="1">
        <v>-2.4142933701368747</v>
      </c>
      <c r="C58">
        <f t="shared" si="0"/>
        <v>0.37395662628691112</v>
      </c>
    </row>
    <row r="59" spans="1:11" x14ac:dyDescent="0.35">
      <c r="A59" s="1">
        <v>2.6137672117911279</v>
      </c>
      <c r="B59" s="1">
        <v>-2.8051282545930007</v>
      </c>
      <c r="C59">
        <f t="shared" si="0"/>
        <v>4.8701889867915064E-2</v>
      </c>
    </row>
    <row r="60" spans="1:11" x14ac:dyDescent="0.35">
      <c r="A60" s="1">
        <v>2.7320163023105124</v>
      </c>
      <c r="B60" s="1">
        <v>-4.1990306347797741</v>
      </c>
      <c r="C60">
        <f t="shared" si="0"/>
        <v>1.3764389114293625</v>
      </c>
    </row>
    <row r="61" spans="1:11" x14ac:dyDescent="0.35">
      <c r="A61" s="1">
        <v>2.8395560927165207</v>
      </c>
      <c r="B61" s="1">
        <v>-4.3261012554721674</v>
      </c>
      <c r="C61">
        <f t="shared" si="0"/>
        <v>1.6907487636011784</v>
      </c>
    </row>
    <row r="62" spans="1:11" x14ac:dyDescent="0.35">
      <c r="A62" s="1">
        <v>2.8443479929264868</v>
      </c>
      <c r="B62" s="1">
        <v>-2.418502056869329</v>
      </c>
      <c r="C62">
        <f t="shared" si="0"/>
        <v>0.36882694768855689</v>
      </c>
    </row>
    <row r="63" spans="1:11" x14ac:dyDescent="0.35">
      <c r="A63" s="1">
        <v>2.9413012650038581</v>
      </c>
      <c r="B63" s="1">
        <v>-3.0416008560932823</v>
      </c>
      <c r="C63">
        <f t="shared" si="0"/>
        <v>2.4924688435891998E-4</v>
      </c>
    </row>
    <row r="64" spans="1:11" x14ac:dyDescent="0.35">
      <c r="A64" s="1">
        <v>2.9850627394480398</v>
      </c>
      <c r="B64" s="1">
        <v>-2.4308518580510281</v>
      </c>
      <c r="C64">
        <f t="shared" si="0"/>
        <v>0.35397911902796803</v>
      </c>
    </row>
    <row r="65" spans="1:3" x14ac:dyDescent="0.35">
      <c r="A65" s="1">
        <v>3.0082821391843027</v>
      </c>
      <c r="B65" s="1">
        <v>-1.331941242213361</v>
      </c>
      <c r="C65">
        <f t="shared" si="0"/>
        <v>2.8692025527681322</v>
      </c>
    </row>
    <row r="66" spans="1:3" x14ac:dyDescent="0.35">
      <c r="A66" s="1">
        <v>3.0511295714532025</v>
      </c>
      <c r="B66" s="1">
        <v>-4.121945842896821</v>
      </c>
      <c r="C66">
        <f t="shared" si="0"/>
        <v>1.2015065486092036</v>
      </c>
    </row>
    <row r="67" spans="1:3" x14ac:dyDescent="0.35">
      <c r="A67" s="1">
        <v>3.0732337033114163</v>
      </c>
      <c r="B67" s="1">
        <v>-4.1030613222828833</v>
      </c>
      <c r="C67">
        <f t="shared" ref="C67:C76" si="13">POWER(B67-$S$3,2)</f>
        <v>1.1604632985756185</v>
      </c>
    </row>
    <row r="68" spans="1:3" x14ac:dyDescent="0.35">
      <c r="A68" s="1">
        <v>3.1021658666431904</v>
      </c>
      <c r="B68" s="1">
        <v>-3.9496045549894916</v>
      </c>
      <c r="C68">
        <f t="shared" si="13"/>
        <v>0.85339028027664454</v>
      </c>
    </row>
    <row r="69" spans="1:3" x14ac:dyDescent="0.35">
      <c r="A69" s="1">
        <v>3.2104628113884246</v>
      </c>
      <c r="B69" s="1">
        <v>-3.2527769993321272</v>
      </c>
      <c r="C69">
        <f t="shared" si="13"/>
        <v>5.1512520195781779E-2</v>
      </c>
    </row>
    <row r="70" spans="1:3" x14ac:dyDescent="0.35">
      <c r="A70" s="1">
        <v>3.2115610262408154</v>
      </c>
      <c r="B70" s="1">
        <v>-3.5319554929883452</v>
      </c>
      <c r="C70">
        <f t="shared" si="13"/>
        <v>0.25617991814321983</v>
      </c>
    </row>
    <row r="71" spans="1:3" x14ac:dyDescent="0.35">
      <c r="A71" s="1">
        <v>3.35261001206527</v>
      </c>
      <c r="B71" s="1">
        <v>-0.19544575782492757</v>
      </c>
      <c r="C71">
        <f t="shared" si="13"/>
        <v>8.0109804315142341</v>
      </c>
    </row>
    <row r="72" spans="1:3" x14ac:dyDescent="0.35">
      <c r="A72" s="1">
        <v>3.4356275515747257</v>
      </c>
      <c r="B72" s="1">
        <v>-3.8664898132337839</v>
      </c>
      <c r="C72">
        <f t="shared" si="13"/>
        <v>0.70673699761108244</v>
      </c>
    </row>
    <row r="73" spans="1:3" x14ac:dyDescent="0.35">
      <c r="A73" s="1">
        <v>3.7768927010474727</v>
      </c>
      <c r="B73" s="1">
        <v>-2.0853336839791154</v>
      </c>
      <c r="C73">
        <f t="shared" si="13"/>
        <v>0.88450191071470119</v>
      </c>
    </row>
    <row r="74" spans="1:3" x14ac:dyDescent="0.35">
      <c r="A74" s="1">
        <v>3.7838162294647191</v>
      </c>
      <c r="B74" s="1">
        <v>-7.6458444558084011</v>
      </c>
      <c r="C74">
        <f t="shared" si="13"/>
        <v>21.344687868045305</v>
      </c>
    </row>
    <row r="75" spans="1:3" x14ac:dyDescent="0.35">
      <c r="A75" s="1">
        <v>3.9643327378726099</v>
      </c>
      <c r="B75" s="1">
        <v>0.69147528544999659</v>
      </c>
      <c r="C75">
        <f t="shared" si="13"/>
        <v>13.81823443765081</v>
      </c>
    </row>
    <row r="76" spans="1:3" x14ac:dyDescent="0.35">
      <c r="A76" s="1">
        <v>4.8729247661540285</v>
      </c>
      <c r="B76" s="1">
        <v>-1.5307761107833358</v>
      </c>
      <c r="C76">
        <f t="shared" si="13"/>
        <v>2.2351362012165947</v>
      </c>
    </row>
  </sheetData>
  <sortState xmlns:xlrd2="http://schemas.microsoft.com/office/spreadsheetml/2017/richdata2" ref="A2:B76">
    <sortCondition ref="A2:A76"/>
  </sortState>
  <mergeCells count="15">
    <mergeCell ref="P10:Q10"/>
    <mergeCell ref="D33:E33"/>
    <mergeCell ref="F33:G33"/>
    <mergeCell ref="H33:I33"/>
    <mergeCell ref="J33:K33"/>
    <mergeCell ref="L33:M33"/>
    <mergeCell ref="N33:O33"/>
    <mergeCell ref="P33:Q33"/>
    <mergeCell ref="D32:E32"/>
    <mergeCell ref="D10:E10"/>
    <mergeCell ref="F10:G10"/>
    <mergeCell ref="H10:I10"/>
    <mergeCell ref="J10:K10"/>
    <mergeCell ref="L10:M10"/>
    <mergeCell ref="N10:O10"/>
  </mergeCells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DBF3-D6E8-427F-AD67-B7C31293E2B3}">
  <dimension ref="A1:S76"/>
  <sheetViews>
    <sheetView topLeftCell="U1" zoomScale="93" workbookViewId="0">
      <selection activeCell="S8" sqref="S8"/>
    </sheetView>
  </sheetViews>
  <sheetFormatPr defaultRowHeight="14.5" x14ac:dyDescent="0.35"/>
  <cols>
    <col min="1" max="1" width="8.81640625" customWidth="1"/>
    <col min="4" max="4" width="17.36328125" bestFit="1" customWidth="1"/>
    <col min="7" max="7" width="11.81640625" bestFit="1" customWidth="1"/>
    <col min="8" max="8" width="12.6328125" bestFit="1" customWidth="1"/>
    <col min="12" max="12" width="17" bestFit="1" customWidth="1"/>
    <col min="13" max="13" width="19" bestFit="1" customWidth="1"/>
    <col min="14" max="14" width="19" customWidth="1"/>
    <col min="15" max="15" width="12.36328125" bestFit="1" customWidth="1"/>
    <col min="16" max="16" width="15.26953125" bestFit="1" customWidth="1"/>
    <col min="17" max="17" width="18" bestFit="1" customWidth="1"/>
    <col min="18" max="18" width="17.54296875" bestFit="1" customWidth="1"/>
  </cols>
  <sheetData>
    <row r="1" spans="1:19" x14ac:dyDescent="0.35">
      <c r="A1" s="9" t="s">
        <v>72</v>
      </c>
      <c r="B1" s="9" t="s">
        <v>73</v>
      </c>
      <c r="C1" s="9" t="s">
        <v>132</v>
      </c>
    </row>
    <row r="2" spans="1:19" x14ac:dyDescent="0.35">
      <c r="A2" s="1">
        <v>-1.6339095585281029</v>
      </c>
      <c r="B2" s="1">
        <v>-33.639991438074503</v>
      </c>
      <c r="C2">
        <f>POWER(B2-$S$3,2)</f>
        <v>1368.6100443117762</v>
      </c>
      <c r="D2" s="18" t="s">
        <v>38</v>
      </c>
      <c r="E2" s="19">
        <v>75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55</v>
      </c>
      <c r="M2" s="30" t="s">
        <v>133</v>
      </c>
      <c r="N2" s="30" t="s">
        <v>134</v>
      </c>
      <c r="O2" s="30" t="s">
        <v>57</v>
      </c>
      <c r="P2" s="30" t="s">
        <v>58</v>
      </c>
      <c r="Q2" s="30" t="s">
        <v>135</v>
      </c>
    </row>
    <row r="3" spans="1:19" x14ac:dyDescent="0.35">
      <c r="A3" s="1">
        <v>-1.2148143999511376</v>
      </c>
      <c r="B3" s="1">
        <v>-24.451964458829025</v>
      </c>
      <c r="C3">
        <f t="shared" ref="C3:C66" si="0">POWER(B3-$S$3,2)</f>
        <v>773.21273028292103</v>
      </c>
      <c r="D3" s="18" t="s">
        <v>39</v>
      </c>
      <c r="E3" s="19">
        <f>A2</f>
        <v>-1.6339095585281029</v>
      </c>
      <c r="H3" s="19">
        <v>1</v>
      </c>
      <c r="I3" s="19">
        <f>E3</f>
        <v>-1.6339095585281029</v>
      </c>
      <c r="J3" s="19">
        <f>I3+$E$7</f>
        <v>-0.70436179785922703</v>
      </c>
      <c r="K3" s="19">
        <f>COUNT(D11:D14)</f>
        <v>4</v>
      </c>
      <c r="L3" s="20">
        <f>SUM(E11:E14)</f>
        <v>-94.549983012067969</v>
      </c>
      <c r="M3" s="19">
        <f>L3/K3</f>
        <v>-23.637495753016992</v>
      </c>
      <c r="N3" s="19">
        <f>K3*M3</f>
        <v>-94.549983012067969</v>
      </c>
      <c r="O3" s="19">
        <f>SUM(E34:E37)</f>
        <v>159.32262933925773</v>
      </c>
      <c r="P3" s="19">
        <f>O3/K3</f>
        <v>39.830657334814433</v>
      </c>
      <c r="Q3" s="19">
        <f t="shared" ref="Q3:Q9" si="1">POWER(M3-$S$3,2)*K3</f>
        <v>2914.3228431497628</v>
      </c>
      <c r="R3" s="31" t="s">
        <v>59</v>
      </c>
      <c r="S3">
        <f>SUM(N3:N9)/E2</f>
        <v>3.3547385151468911</v>
      </c>
    </row>
    <row r="4" spans="1:19" x14ac:dyDescent="0.35">
      <c r="A4" s="1">
        <v>-0.79930037676240318</v>
      </c>
      <c r="B4" s="1">
        <v>-17.998806237708777</v>
      </c>
      <c r="C4">
        <f t="shared" si="0"/>
        <v>455.97387351220988</v>
      </c>
      <c r="D4" s="18" t="s">
        <v>40</v>
      </c>
      <c r="E4" s="20">
        <f>A76</f>
        <v>4.8729247661540285</v>
      </c>
      <c r="H4" s="19">
        <v>2</v>
      </c>
      <c r="I4" s="19">
        <f t="shared" ref="I4:I9" si="2">J3</f>
        <v>-0.70436179785922703</v>
      </c>
      <c r="J4" s="19">
        <f>I4+$E$7</f>
        <v>0.22518596280964887</v>
      </c>
      <c r="K4" s="19">
        <f>COUNT(F11:F27)</f>
        <v>17</v>
      </c>
      <c r="L4" s="20">
        <f>SUM(G11:G27)</f>
        <v>-167.4538449657266</v>
      </c>
      <c r="M4" s="19">
        <f>L4/K4</f>
        <v>-9.8502261744545052</v>
      </c>
      <c r="N4" s="19">
        <f t="shared" ref="N4:N9" si="3">K4*M4</f>
        <v>-167.4538449657266</v>
      </c>
      <c r="O4" s="19">
        <f>SUM(G34:G50)</f>
        <v>337.30276608844412</v>
      </c>
      <c r="P4" s="19">
        <f t="shared" ref="P4:P9" si="4">O4/K4</f>
        <v>19.841339181673185</v>
      </c>
      <c r="Q4" s="19">
        <f t="shared" si="1"/>
        <v>2964.3085717115355</v>
      </c>
      <c r="R4" s="31" t="s">
        <v>60</v>
      </c>
      <c r="S4">
        <f>SUM(C2:C76)/E2</f>
        <v>177.86942481236909</v>
      </c>
    </row>
    <row r="5" spans="1:19" x14ac:dyDescent="0.35">
      <c r="A5" s="1">
        <v>-0.70848278331686743</v>
      </c>
      <c r="B5" s="1">
        <v>-18.459220877455664</v>
      </c>
      <c r="C5">
        <f t="shared" si="0"/>
        <v>475.84882438211326</v>
      </c>
      <c r="D5" s="18" t="s">
        <v>41</v>
      </c>
      <c r="E5" s="20">
        <f>E4-E3</f>
        <v>6.5068343246821314</v>
      </c>
      <c r="H5" s="19">
        <v>3</v>
      </c>
      <c r="I5" s="19">
        <f t="shared" si="2"/>
        <v>0.22518596280964887</v>
      </c>
      <c r="J5" s="19">
        <f t="shared" ref="J5:J9" si="5">I5+$E$7</f>
        <v>1.1547337234785249</v>
      </c>
      <c r="K5" s="19">
        <f>COUNT(H11:H30)</f>
        <v>20</v>
      </c>
      <c r="L5" s="20">
        <f>SUM(I11:I30)</f>
        <v>10.461291241008439</v>
      </c>
      <c r="M5" s="19">
        <f t="shared" ref="M5:M9" si="6">L5/K5</f>
        <v>0.52306456205042196</v>
      </c>
      <c r="N5" s="19">
        <f t="shared" si="3"/>
        <v>10.461291241008439</v>
      </c>
      <c r="O5" s="19">
        <f>SUM(I34:I53)</f>
        <v>178.02603134631383</v>
      </c>
      <c r="P5" s="19">
        <f t="shared" si="4"/>
        <v>8.9013015673156914</v>
      </c>
      <c r="Q5" s="19">
        <f t="shared" si="1"/>
        <v>160.36754753289969</v>
      </c>
      <c r="R5" s="31" t="s">
        <v>61</v>
      </c>
      <c r="S5">
        <f>SUM(O3:O9)/E2</f>
        <v>16.803471750211653</v>
      </c>
    </row>
    <row r="6" spans="1:19" x14ac:dyDescent="0.35">
      <c r="A6" s="1">
        <v>-0.21862097886332776</v>
      </c>
      <c r="B6" s="1">
        <v>-17.487897588987835</v>
      </c>
      <c r="C6">
        <f t="shared" si="0"/>
        <v>434.4154797693804</v>
      </c>
      <c r="D6" s="18" t="s">
        <v>42</v>
      </c>
      <c r="E6" s="19">
        <f>ROUNDDOWN(1+3.322*LOG10(E2),0)</f>
        <v>7</v>
      </c>
      <c r="H6" s="19">
        <v>4</v>
      </c>
      <c r="I6" s="19">
        <f t="shared" si="2"/>
        <v>1.1547337234785249</v>
      </c>
      <c r="J6" s="19">
        <f t="shared" si="5"/>
        <v>2.0842814841474007</v>
      </c>
      <c r="K6" s="19">
        <f>COUNT(J11:J27)</f>
        <v>17</v>
      </c>
      <c r="L6" s="20">
        <f>SUM(K11:K27)</f>
        <v>149.54821867321152</v>
      </c>
      <c r="M6" s="19">
        <f t="shared" si="6"/>
        <v>8.7969540396006778</v>
      </c>
      <c r="N6" s="19">
        <f t="shared" si="3"/>
        <v>149.54821867321152</v>
      </c>
      <c r="O6" s="19">
        <f>SUM(K34:K50)</f>
        <v>369.85486932985737</v>
      </c>
      <c r="P6" s="19">
        <f t="shared" si="4"/>
        <v>21.756168784109256</v>
      </c>
      <c r="Q6" s="19">
        <f t="shared" si="1"/>
        <v>503.50106684829859</v>
      </c>
      <c r="R6" s="31" t="s">
        <v>62</v>
      </c>
      <c r="S6">
        <f>SUM(Q3:Q9)/E2</f>
        <v>161.06595306215746</v>
      </c>
    </row>
    <row r="7" spans="1:19" x14ac:dyDescent="0.35">
      <c r="A7" s="1">
        <v>-8.0413027113536373E-2</v>
      </c>
      <c r="B7" s="1">
        <v>-17.208835055906093</v>
      </c>
      <c r="C7">
        <f t="shared" si="0"/>
        <v>422.86055801210881</v>
      </c>
      <c r="D7" s="18" t="s">
        <v>43</v>
      </c>
      <c r="E7" s="19">
        <f>E5/E6</f>
        <v>0.9295477606688759</v>
      </c>
      <c r="H7" s="19">
        <v>5</v>
      </c>
      <c r="I7" s="19">
        <f t="shared" si="2"/>
        <v>2.0842814841474007</v>
      </c>
      <c r="J7" s="19">
        <f t="shared" si="5"/>
        <v>3.0138292448162765</v>
      </c>
      <c r="K7" s="19">
        <f>COUNT(L11:L23)</f>
        <v>13</v>
      </c>
      <c r="L7" s="20">
        <f>SUM(M11:M23)</f>
        <v>242.76159235539671</v>
      </c>
      <c r="M7" s="19">
        <f t="shared" si="6"/>
        <v>18.673968642722823</v>
      </c>
      <c r="N7" s="19">
        <f t="shared" si="3"/>
        <v>242.76159235539669</v>
      </c>
      <c r="O7" s="19">
        <f>SUM(M34:M46)</f>
        <v>188.04733805177301</v>
      </c>
      <c r="P7" s="19">
        <f t="shared" si="4"/>
        <v>14.465179850136385</v>
      </c>
      <c r="Q7" s="19">
        <f t="shared" si="1"/>
        <v>3050.8245521211911</v>
      </c>
      <c r="R7" s="32"/>
    </row>
    <row r="8" spans="1:19" x14ac:dyDescent="0.35">
      <c r="A8" s="1">
        <v>0.21942350182507653</v>
      </c>
      <c r="B8" s="1">
        <v>-11.543028671847424</v>
      </c>
      <c r="C8">
        <f t="shared" si="0"/>
        <v>221.9434671578845</v>
      </c>
      <c r="H8" s="19">
        <v>6</v>
      </c>
      <c r="I8" s="19">
        <f t="shared" si="2"/>
        <v>3.0138292448162765</v>
      </c>
      <c r="J8" s="19">
        <f t="shared" si="5"/>
        <v>3.9433770054851522</v>
      </c>
      <c r="K8" s="19">
        <f>COUNT(N11:N13)</f>
        <v>3</v>
      </c>
      <c r="L8" s="20">
        <f>SUM(O11:O13)</f>
        <v>73.882017447118415</v>
      </c>
      <c r="M8" s="19">
        <f t="shared" si="6"/>
        <v>24.627339149039472</v>
      </c>
      <c r="N8" s="19">
        <f t="shared" si="3"/>
        <v>73.882017447118415</v>
      </c>
      <c r="O8" s="19">
        <f>SUM(O34:O36)</f>
        <v>27.706747110227884</v>
      </c>
      <c r="P8" s="19">
        <f t="shared" si="4"/>
        <v>9.2355823700759618</v>
      </c>
      <c r="Q8" s="19">
        <f t="shared" si="1"/>
        <v>1357.570613187261</v>
      </c>
      <c r="R8" s="23" t="s">
        <v>63</v>
      </c>
      <c r="S8" s="24">
        <f>SQRT(S6/S4)</f>
        <v>0.95159296576479557</v>
      </c>
    </row>
    <row r="9" spans="1:19" x14ac:dyDescent="0.35">
      <c r="A9" s="1">
        <v>0.27952518545498606</v>
      </c>
      <c r="B9" s="1">
        <v>-11.42610630672425</v>
      </c>
      <c r="C9">
        <f t="shared" si="0"/>
        <v>218.47337364823494</v>
      </c>
      <c r="H9" s="22">
        <v>7</v>
      </c>
      <c r="I9" s="22">
        <f t="shared" si="2"/>
        <v>3.9433770054851522</v>
      </c>
      <c r="J9" s="22">
        <f t="shared" si="5"/>
        <v>4.8729247661540285</v>
      </c>
      <c r="K9" s="19">
        <f>COUNT(P11)</f>
        <v>1</v>
      </c>
      <c r="L9" s="20">
        <f>SUM(Q11)</f>
        <v>36.95609689707635</v>
      </c>
      <c r="M9" s="19">
        <f t="shared" si="6"/>
        <v>36.95609689707635</v>
      </c>
      <c r="N9" s="19">
        <f t="shared" si="3"/>
        <v>36.95609689707635</v>
      </c>
      <c r="O9" s="19">
        <f>SUM(Q34)</f>
        <v>0</v>
      </c>
      <c r="P9" s="19">
        <f t="shared" si="4"/>
        <v>0</v>
      </c>
      <c r="Q9" s="19">
        <f t="shared" si="1"/>
        <v>1129.051285110861</v>
      </c>
      <c r="R9" s="21"/>
    </row>
    <row r="10" spans="1:19" x14ac:dyDescent="0.35">
      <c r="A10" s="1">
        <v>0.32435758991050534</v>
      </c>
      <c r="B10" s="1">
        <v>-8.1009675290697487</v>
      </c>
      <c r="C10">
        <f t="shared" si="0"/>
        <v>131.23320097150167</v>
      </c>
      <c r="D10" s="33" t="s">
        <v>44</v>
      </c>
      <c r="E10" s="33"/>
      <c r="F10" s="33" t="s">
        <v>45</v>
      </c>
      <c r="G10" s="33"/>
      <c r="H10" s="33" t="s">
        <v>46</v>
      </c>
      <c r="I10" s="33"/>
      <c r="J10" s="33" t="s">
        <v>47</v>
      </c>
      <c r="K10" s="33"/>
      <c r="L10" s="33" t="s">
        <v>48</v>
      </c>
      <c r="M10" s="33"/>
      <c r="N10" s="33" t="s">
        <v>49</v>
      </c>
      <c r="O10" s="33"/>
      <c r="P10" s="33" t="s">
        <v>50</v>
      </c>
      <c r="Q10" s="33"/>
    </row>
    <row r="11" spans="1:19" x14ac:dyDescent="0.35">
      <c r="A11" s="1">
        <v>0.32638348935870454</v>
      </c>
      <c r="B11" s="1">
        <v>-4.2427443481283262</v>
      </c>
      <c r="C11">
        <f t="shared" si="0"/>
        <v>57.721745857760602</v>
      </c>
      <c r="D11" s="1">
        <v>-1.6339095585281029</v>
      </c>
      <c r="E11" s="1">
        <v>-33.639991438074503</v>
      </c>
      <c r="F11" s="1">
        <v>-0.21862097886332776</v>
      </c>
      <c r="G11" s="1">
        <v>-17.487897588987835</v>
      </c>
      <c r="H11" s="1">
        <v>0.7800366044320981</v>
      </c>
      <c r="I11" s="1">
        <v>-4.5866595377883641</v>
      </c>
      <c r="J11" s="1">
        <v>1.7469585069775349</v>
      </c>
      <c r="K11" s="1">
        <v>3.0376356840424705</v>
      </c>
      <c r="L11" s="1">
        <v>2.7320163023105124</v>
      </c>
      <c r="M11" s="1">
        <v>19.315526292804861</v>
      </c>
      <c r="N11" s="1">
        <v>3.7768927010474727</v>
      </c>
      <c r="O11" s="1">
        <v>22.88092514895834</v>
      </c>
      <c r="P11" s="1">
        <v>4.8729247661540285</v>
      </c>
      <c r="Q11" s="1">
        <v>36.95609689707635</v>
      </c>
    </row>
    <row r="12" spans="1:19" x14ac:dyDescent="0.35">
      <c r="A12" s="1">
        <v>0.32903011894086376</v>
      </c>
      <c r="B12" s="1">
        <v>-15.012084754242096</v>
      </c>
      <c r="C12">
        <f t="shared" si="0"/>
        <v>337.3401970089688</v>
      </c>
      <c r="D12" s="1">
        <v>-1.2148143999511376</v>
      </c>
      <c r="E12" s="1">
        <v>-24.451964458829025</v>
      </c>
      <c r="F12" s="1">
        <v>-8.0413027113536373E-2</v>
      </c>
      <c r="G12" s="1">
        <v>-17.208835055906093</v>
      </c>
      <c r="H12" s="1">
        <v>0.93959664960857481</v>
      </c>
      <c r="I12" s="1">
        <v>3.1218435247428715</v>
      </c>
      <c r="J12" s="1">
        <v>1.7577820623628213</v>
      </c>
      <c r="K12" s="1">
        <v>7.8189323226542911</v>
      </c>
      <c r="L12" s="1">
        <v>2.8395560927165207</v>
      </c>
      <c r="M12" s="1">
        <v>17.329101188399363</v>
      </c>
      <c r="N12" s="1">
        <v>3.7838162294647191</v>
      </c>
      <c r="O12" s="1">
        <v>28.901414003077662</v>
      </c>
    </row>
    <row r="13" spans="1:19" x14ac:dyDescent="0.35">
      <c r="A13" s="1">
        <v>0.35269630794937257</v>
      </c>
      <c r="B13" s="1">
        <v>-11.98529889229394</v>
      </c>
      <c r="C13">
        <f t="shared" si="0"/>
        <v>235.31674766168405</v>
      </c>
      <c r="D13" s="1">
        <v>-0.79930037676240318</v>
      </c>
      <c r="E13" s="1">
        <v>-17.998806237708777</v>
      </c>
      <c r="F13" s="1">
        <v>0.21942350182507653</v>
      </c>
      <c r="G13" s="1">
        <v>-11.543028671847424</v>
      </c>
      <c r="H13" s="1">
        <v>1.0323361190457945</v>
      </c>
      <c r="I13" s="1">
        <v>-1.7865015656279866</v>
      </c>
      <c r="J13" s="1">
        <v>1.7992260306200478</v>
      </c>
      <c r="K13" s="1">
        <v>11.670825420471374</v>
      </c>
      <c r="L13" s="1">
        <v>2.8443479929264868</v>
      </c>
      <c r="M13" s="1">
        <v>13.805632311734371</v>
      </c>
      <c r="N13" s="1">
        <v>3.9643327378726099</v>
      </c>
      <c r="O13" s="1">
        <v>22.099678295082413</v>
      </c>
    </row>
    <row r="14" spans="1:19" x14ac:dyDescent="0.35">
      <c r="A14" s="1">
        <v>0.42635173637245316</v>
      </c>
      <c r="B14" s="1">
        <v>-13.080802313605091</v>
      </c>
      <c r="C14">
        <f t="shared" si="0"/>
        <v>270.12700233357339</v>
      </c>
      <c r="D14" s="1">
        <v>-0.70848278331686743</v>
      </c>
      <c r="E14" s="1">
        <v>-18.459220877455664</v>
      </c>
      <c r="F14" s="1">
        <v>0.27952518545498606</v>
      </c>
      <c r="G14" s="1">
        <v>-11.42610630672425</v>
      </c>
      <c r="H14" s="1">
        <v>1.0619998571783071</v>
      </c>
      <c r="I14" s="1">
        <v>0.53738245292333886</v>
      </c>
      <c r="J14" s="1">
        <v>1.8131685843982268</v>
      </c>
      <c r="K14" s="1">
        <v>-1.7858944779145531</v>
      </c>
      <c r="L14" s="1">
        <v>2.9413012650038581</v>
      </c>
      <c r="M14" s="1">
        <v>21.257790881965775</v>
      </c>
    </row>
    <row r="15" spans="1:19" x14ac:dyDescent="0.35">
      <c r="A15" s="1">
        <v>0.46003146204748191</v>
      </c>
      <c r="B15" s="1">
        <v>-4.8829285737592727</v>
      </c>
      <c r="C15">
        <f t="shared" si="0"/>
        <v>67.859159067647752</v>
      </c>
      <c r="F15" s="1">
        <v>0.32435758991050534</v>
      </c>
      <c r="G15" s="1">
        <v>-8.1009675290697487</v>
      </c>
      <c r="H15" s="1">
        <v>1.1065986351823085</v>
      </c>
      <c r="I15" s="1">
        <v>2.091087031250936</v>
      </c>
      <c r="J15" s="1">
        <v>1.8258458036725642</v>
      </c>
      <c r="K15" s="1">
        <v>2.5442848305392545</v>
      </c>
      <c r="L15" s="1">
        <v>2.9850627394480398</v>
      </c>
      <c r="M15" s="1">
        <v>18.322828741976991</v>
      </c>
    </row>
    <row r="16" spans="1:19" x14ac:dyDescent="0.35">
      <c r="A16" s="1">
        <v>0.47007569416018669</v>
      </c>
      <c r="B16" s="1">
        <v>-13.7816543833178</v>
      </c>
      <c r="C16">
        <f t="shared" si="0"/>
        <v>293.65596157055114</v>
      </c>
      <c r="F16" s="1">
        <v>0.32638348935870454</v>
      </c>
      <c r="G16" s="1">
        <v>-4.2427443481283262</v>
      </c>
      <c r="H16" s="1">
        <v>1.1203587215859443</v>
      </c>
      <c r="I16" s="1">
        <v>-2.9221409881283762</v>
      </c>
      <c r="J16" s="1">
        <v>1.8724176167452242</v>
      </c>
      <c r="K16" s="1">
        <v>7.5937539400474634</v>
      </c>
      <c r="L16" s="1">
        <v>3.0082821391843027</v>
      </c>
      <c r="M16" s="1">
        <v>12.526130154175917</v>
      </c>
    </row>
    <row r="17" spans="1:13" x14ac:dyDescent="0.35">
      <c r="A17" s="1">
        <v>0.51877743013756117</v>
      </c>
      <c r="B17" s="1">
        <v>-3.2504321956803324</v>
      </c>
      <c r="C17">
        <f t="shared" si="0"/>
        <v>43.628280119169816</v>
      </c>
      <c r="F17" s="1">
        <v>0.32903011894086376</v>
      </c>
      <c r="G17" s="1">
        <v>-15.012084754242096</v>
      </c>
      <c r="H17" s="1">
        <v>1.1585097505885642</v>
      </c>
      <c r="I17" s="1">
        <v>1.318949721462559E-2</v>
      </c>
      <c r="J17" s="1">
        <v>2.0219487775320886</v>
      </c>
      <c r="K17" s="1">
        <v>7.8409034409123706</v>
      </c>
      <c r="L17" s="1">
        <v>3.0511295714532025</v>
      </c>
      <c r="M17" s="1">
        <v>17.4496729010134</v>
      </c>
    </row>
    <row r="18" spans="1:13" x14ac:dyDescent="0.35">
      <c r="A18" s="1">
        <v>0.56228481449943502</v>
      </c>
      <c r="B18" s="1">
        <v>-8.8119320429977961</v>
      </c>
      <c r="C18">
        <f t="shared" si="0"/>
        <v>148.02787247042477</v>
      </c>
      <c r="F18" s="1">
        <v>0.35269630794937257</v>
      </c>
      <c r="G18" s="1">
        <v>-11.98529889229394</v>
      </c>
      <c r="H18" s="1">
        <v>1.1904654153695446</v>
      </c>
      <c r="I18" s="1">
        <v>1.1177003266784595</v>
      </c>
      <c r="J18" s="1">
        <v>2.0406405989560881</v>
      </c>
      <c r="K18" s="1">
        <v>9.8926893820607802</v>
      </c>
      <c r="L18" s="1">
        <v>3.0732337033114163</v>
      </c>
      <c r="M18" s="1">
        <v>20.478106085240142</v>
      </c>
    </row>
    <row r="19" spans="1:13" x14ac:dyDescent="0.35">
      <c r="A19" s="1">
        <v>0.57619496752886334</v>
      </c>
      <c r="B19" s="1">
        <v>-3.7776981066126609</v>
      </c>
      <c r="C19">
        <f t="shared" si="0"/>
        <v>50.871652163416819</v>
      </c>
      <c r="F19" s="1">
        <v>0.42635173637245316</v>
      </c>
      <c r="G19" s="1">
        <v>-13.080802313605091</v>
      </c>
      <c r="H19" s="1">
        <v>1.2083779135209625</v>
      </c>
      <c r="I19" s="1">
        <v>-0.76411469712911639</v>
      </c>
      <c r="J19" s="1">
        <v>2.0529034297069302</v>
      </c>
      <c r="K19" s="1">
        <v>8.3715560827404261</v>
      </c>
      <c r="L19" s="1">
        <v>3.1021658666431904</v>
      </c>
      <c r="M19" s="1">
        <v>13.961278687522281</v>
      </c>
    </row>
    <row r="20" spans="1:13" x14ac:dyDescent="0.35">
      <c r="A20" s="1">
        <v>0.60323253971000668</v>
      </c>
      <c r="B20" s="1">
        <v>-6.8479623627790716</v>
      </c>
      <c r="C20">
        <f t="shared" si="0"/>
        <v>104.09510520443122</v>
      </c>
      <c r="F20" s="1">
        <v>0.46003146204748191</v>
      </c>
      <c r="G20" s="1">
        <v>-4.8829285737592727</v>
      </c>
      <c r="H20" s="1">
        <v>1.2493188175212708</v>
      </c>
      <c r="I20" s="1">
        <v>-4.7853886775992578</v>
      </c>
      <c r="J20" s="1">
        <v>2.1687446330033708</v>
      </c>
      <c r="K20" s="1">
        <v>7.1835843351000221</v>
      </c>
      <c r="L20" s="1">
        <v>3.2104628113884246</v>
      </c>
      <c r="M20" s="1">
        <v>17.854539014981128</v>
      </c>
    </row>
    <row r="21" spans="1:13" x14ac:dyDescent="0.35">
      <c r="A21" s="1">
        <v>0.60844053374603391</v>
      </c>
      <c r="B21" s="1">
        <v>-6.2927738276339369</v>
      </c>
      <c r="C21">
        <f t="shared" si="0"/>
        <v>93.074494404108435</v>
      </c>
      <c r="F21" s="1">
        <v>0.47007569416018669</v>
      </c>
      <c r="G21" s="1">
        <v>-13.7816543833178</v>
      </c>
      <c r="H21" s="1">
        <v>1.3013083768455544</v>
      </c>
      <c r="I21" s="1">
        <v>1.648799757778761</v>
      </c>
      <c r="J21" s="1">
        <v>2.1932941687409766</v>
      </c>
      <c r="K21" s="1">
        <v>12.111011761182453</v>
      </c>
      <c r="L21" s="1">
        <v>3.2115610262408154</v>
      </c>
      <c r="M21" s="1">
        <v>25.745826638332801</v>
      </c>
    </row>
    <row r="22" spans="1:13" x14ac:dyDescent="0.35">
      <c r="A22" s="1">
        <v>0.69118010893726023</v>
      </c>
      <c r="B22" s="1">
        <v>-9.7206980121409288</v>
      </c>
      <c r="C22">
        <f t="shared" si="0"/>
        <v>170.96704037913258</v>
      </c>
      <c r="F22" s="1">
        <v>0.51877743013756117</v>
      </c>
      <c r="G22" s="1">
        <v>-3.2504321956803324</v>
      </c>
      <c r="H22" s="1">
        <v>1.4614976786688203</v>
      </c>
      <c r="I22" s="1">
        <v>-1.0658407013106626</v>
      </c>
      <c r="J22" s="1">
        <v>2.398138523552916</v>
      </c>
      <c r="K22" s="1">
        <v>4.7985311135125812</v>
      </c>
      <c r="L22" s="1">
        <v>3.35261001206527</v>
      </c>
      <c r="M22" s="1">
        <v>19.832986713983701</v>
      </c>
    </row>
    <row r="23" spans="1:13" x14ac:dyDescent="0.35">
      <c r="A23" s="1">
        <v>0.7800366044320981</v>
      </c>
      <c r="B23" s="1">
        <v>-4.5866595377883641</v>
      </c>
      <c r="C23">
        <f t="shared" si="0"/>
        <v>63.065803035163867</v>
      </c>
      <c r="F23" s="1">
        <v>0.56228481449943502</v>
      </c>
      <c r="G23" s="1">
        <v>-8.8119320429977961</v>
      </c>
      <c r="H23" s="1">
        <v>1.5172695990841021</v>
      </c>
      <c r="I23" s="1">
        <v>7.5250541208806681</v>
      </c>
      <c r="J23" s="1">
        <v>2.467336291068932</v>
      </c>
      <c r="K23" s="1">
        <v>13.752426871680655</v>
      </c>
      <c r="L23" s="1">
        <v>3.4356275515747257</v>
      </c>
      <c r="M23" s="1">
        <v>24.882172743265983</v>
      </c>
    </row>
    <row r="24" spans="1:13" x14ac:dyDescent="0.35">
      <c r="A24" s="1">
        <v>0.93959664960857481</v>
      </c>
      <c r="B24" s="1">
        <v>3.1218435247428715</v>
      </c>
      <c r="C24">
        <f t="shared" si="0"/>
        <v>5.424007655528839E-2</v>
      </c>
      <c r="F24" s="1">
        <v>0.57619496752886334</v>
      </c>
      <c r="G24" s="1">
        <v>-3.7776981066126609</v>
      </c>
      <c r="H24" s="1">
        <v>1.5187617388291983</v>
      </c>
      <c r="I24" s="1">
        <v>1.6734516116703162</v>
      </c>
      <c r="J24" s="1">
        <v>2.516169335343875</v>
      </c>
      <c r="K24" s="1">
        <v>10.150381063387613</v>
      </c>
    </row>
    <row r="25" spans="1:13" x14ac:dyDescent="0.35">
      <c r="A25" s="1">
        <v>1.0323361190457945</v>
      </c>
      <c r="B25" s="1">
        <v>-1.7865015656279866</v>
      </c>
      <c r="C25">
        <f t="shared" si="0"/>
        <v>26.432349568166075</v>
      </c>
      <c r="F25" s="1">
        <v>0.60323253971000668</v>
      </c>
      <c r="G25" s="1">
        <v>-6.8479623627790716</v>
      </c>
      <c r="H25" s="1">
        <v>1.5232364527619211</v>
      </c>
      <c r="I25" s="1">
        <v>-0.57503415923565626</v>
      </c>
      <c r="J25" s="1">
        <v>2.539678636516328</v>
      </c>
      <c r="K25" s="1">
        <v>16.253839708544547</v>
      </c>
    </row>
    <row r="26" spans="1:13" x14ac:dyDescent="0.35">
      <c r="A26" s="1">
        <v>1.0619998571783071</v>
      </c>
      <c r="B26" s="1">
        <v>0.53738245292333886</v>
      </c>
      <c r="C26">
        <f t="shared" si="0"/>
        <v>7.937495181347801</v>
      </c>
      <c r="F26" s="1">
        <v>0.60844053374603391</v>
      </c>
      <c r="G26" s="1">
        <v>-6.2927738276339369</v>
      </c>
      <c r="H26" s="1">
        <v>1.5249588083534036</v>
      </c>
      <c r="I26" s="1">
        <v>-1.506347638904117</v>
      </c>
      <c r="J26" s="1">
        <v>2.542889721247775</v>
      </c>
      <c r="K26" s="1">
        <v>12.813552080435329</v>
      </c>
    </row>
    <row r="27" spans="1:13" x14ac:dyDescent="0.35">
      <c r="A27" s="1">
        <v>1.1065986351823085</v>
      </c>
      <c r="B27" s="1">
        <v>2.091087031250936</v>
      </c>
      <c r="C27">
        <f t="shared" si="0"/>
        <v>1.5968150727524495</v>
      </c>
      <c r="F27" s="1">
        <v>0.69118010893726023</v>
      </c>
      <c r="G27" s="1">
        <v>-9.7206980121409288</v>
      </c>
      <c r="H27" s="1">
        <v>1.5457328042102745</v>
      </c>
      <c r="I27" s="1">
        <v>4.4640462470415514</v>
      </c>
      <c r="J27" s="1">
        <v>2.6137672117911279</v>
      </c>
      <c r="K27" s="1">
        <v>15.500205113814445</v>
      </c>
    </row>
    <row r="28" spans="1:13" x14ac:dyDescent="0.35">
      <c r="A28" s="1">
        <v>1.1203587215859443</v>
      </c>
      <c r="B28" s="1">
        <v>-2.9221409881283762</v>
      </c>
      <c r="C28">
        <f t="shared" si="0"/>
        <v>39.399216298637171</v>
      </c>
      <c r="H28" s="1">
        <v>1.5844414671519189</v>
      </c>
      <c r="I28" s="1">
        <v>1.5825521637016209</v>
      </c>
    </row>
    <row r="29" spans="1:13" x14ac:dyDescent="0.35">
      <c r="A29" s="1">
        <v>1.1585097505885642</v>
      </c>
      <c r="B29" s="1">
        <v>1.318949721462559E-2</v>
      </c>
      <c r="C29">
        <f t="shared" si="0"/>
        <v>11.165949839244089</v>
      </c>
      <c r="H29" s="1">
        <v>1.5993867388388026</v>
      </c>
      <c r="I29" s="1">
        <v>4.8223746539879357</v>
      </c>
    </row>
    <row r="30" spans="1:13" x14ac:dyDescent="0.35">
      <c r="A30" s="1">
        <v>1.1904654153695446</v>
      </c>
      <c r="B30" s="1">
        <v>1.1177003266784595</v>
      </c>
      <c r="C30">
        <f t="shared" si="0"/>
        <v>5.0043398566661219</v>
      </c>
      <c r="H30" s="1">
        <v>1.606057882476307</v>
      </c>
      <c r="I30" s="1">
        <v>-0.14416218113910872</v>
      </c>
    </row>
    <row r="31" spans="1:13" x14ac:dyDescent="0.35">
      <c r="A31" s="1">
        <v>1.2083779135209625</v>
      </c>
      <c r="B31" s="1">
        <v>-0.76411469712911639</v>
      </c>
      <c r="C31">
        <f t="shared" si="0"/>
        <v>16.964951784276391</v>
      </c>
    </row>
    <row r="32" spans="1:13" x14ac:dyDescent="0.35">
      <c r="A32" s="1">
        <v>1.2493188175212708</v>
      </c>
      <c r="B32" s="1">
        <v>-4.7853886775992578</v>
      </c>
      <c r="C32">
        <f t="shared" si="0"/>
        <v>66.261670714085312</v>
      </c>
      <c r="D32" s="35" t="s">
        <v>64</v>
      </c>
      <c r="E32" s="35"/>
    </row>
    <row r="33" spans="1:17" x14ac:dyDescent="0.35">
      <c r="A33" s="1">
        <v>1.3013083768455544</v>
      </c>
      <c r="B33" s="1">
        <v>1.648799757778761</v>
      </c>
      <c r="C33">
        <f t="shared" si="0"/>
        <v>2.9102270438907203</v>
      </c>
      <c r="D33" s="33" t="s">
        <v>44</v>
      </c>
      <c r="E33" s="33"/>
      <c r="F33" s="33" t="s">
        <v>45</v>
      </c>
      <c r="G33" s="33"/>
      <c r="H33" s="33" t="s">
        <v>46</v>
      </c>
      <c r="I33" s="33"/>
      <c r="J33" s="33" t="s">
        <v>47</v>
      </c>
      <c r="K33" s="33"/>
      <c r="L33" s="33" t="s">
        <v>48</v>
      </c>
      <c r="M33" s="33"/>
      <c r="N33" s="33" t="s">
        <v>49</v>
      </c>
      <c r="O33" s="33"/>
      <c r="P33" s="33" t="s">
        <v>50</v>
      </c>
      <c r="Q33" s="33"/>
    </row>
    <row r="34" spans="1:17" x14ac:dyDescent="0.35">
      <c r="A34" s="1">
        <v>1.4614976786688203</v>
      </c>
      <c r="B34" s="1">
        <v>-1.0658407013106626</v>
      </c>
      <c r="C34">
        <f t="shared" si="0"/>
        <v>19.541520608976484</v>
      </c>
      <c r="E34">
        <f>POWER(E11-$M$3,2)</f>
        <v>100.04991992959413</v>
      </c>
      <c r="G34">
        <f>POWER(G11-$M$4,2)</f>
        <v>58.334024636379553</v>
      </c>
      <c r="I34">
        <f>POWER(I11-$M$5,2)</f>
        <v>26.109280376473293</v>
      </c>
      <c r="K34">
        <f>POWER(K11-$M$6,2)</f>
        <v>33.169747920669693</v>
      </c>
      <c r="M34">
        <f>POWER(M11-$M$7,2)</f>
        <v>0.41159621837878746</v>
      </c>
      <c r="O34">
        <f>POWER(O11-$M$8,2)</f>
        <v>3.0499618596793776</v>
      </c>
      <c r="Q34">
        <f>POWER(Q11-$M$9,2)</f>
        <v>0</v>
      </c>
    </row>
    <row r="35" spans="1:17" x14ac:dyDescent="0.35">
      <c r="A35" s="1">
        <v>1.5172695990841021</v>
      </c>
      <c r="B35" s="1">
        <v>7.5250541208806681</v>
      </c>
      <c r="C35">
        <f t="shared" si="0"/>
        <v>17.391532251426675</v>
      </c>
      <c r="E35">
        <f>POWER(E12-$M$3,2)</f>
        <v>0.66335927274712725</v>
      </c>
      <c r="G35">
        <f t="shared" ref="G35:G50" si="7">POWER(G12-$M$4,2)</f>
        <v>54.149124670178182</v>
      </c>
      <c r="I35">
        <f t="shared" ref="I35:I53" si="8">POWER(I12-$M$5,2)</f>
        <v>6.7536520969328437</v>
      </c>
      <c r="K35">
        <f t="shared" ref="K35:K50" si="9">POWER(K12-$M$6,2)</f>
        <v>0.95652647881875819</v>
      </c>
      <c r="M35">
        <f t="shared" ref="M35:M46" si="10">POWER(M12-$M$7,2)</f>
        <v>1.8086684696984625</v>
      </c>
      <c r="O35">
        <f t="shared" ref="O35:O36" si="11">POWER(O12-$M$8,2)</f>
        <v>18.267715857921576</v>
      </c>
    </row>
    <row r="36" spans="1:17" x14ac:dyDescent="0.35">
      <c r="A36" s="1">
        <v>1.5187617388291983</v>
      </c>
      <c r="B36" s="1">
        <v>1.6734516116703162</v>
      </c>
      <c r="C36">
        <f t="shared" si="0"/>
        <v>2.82672565180185</v>
      </c>
      <c r="E36">
        <f t="shared" ref="E36:E37" si="12">POWER(E13-$M$3,2)</f>
        <v>31.794819450046795</v>
      </c>
      <c r="G36">
        <f t="shared" si="7"/>
        <v>2.8655802951797011</v>
      </c>
      <c r="I36">
        <f t="shared" si="8"/>
        <v>5.3340956981194392</v>
      </c>
      <c r="K36">
        <f t="shared" si="9"/>
        <v>8.2591367137876421</v>
      </c>
      <c r="M36">
        <f t="shared" si="10"/>
        <v>23.700698631622103</v>
      </c>
      <c r="O36">
        <f t="shared" si="11"/>
        <v>6.3890693926269284</v>
      </c>
    </row>
    <row r="37" spans="1:17" x14ac:dyDescent="0.35">
      <c r="A37" s="1">
        <v>1.5232364527619211</v>
      </c>
      <c r="B37" s="1">
        <v>-0.57503415923565626</v>
      </c>
      <c r="C37">
        <f t="shared" si="0"/>
        <v>15.443113272323759</v>
      </c>
      <c r="E37">
        <f t="shared" si="12"/>
        <v>26.814530686869691</v>
      </c>
      <c r="G37">
        <f t="shared" si="7"/>
        <v>2.4833981912825092</v>
      </c>
      <c r="I37">
        <f t="shared" si="8"/>
        <v>2.0500199904875723E-4</v>
      </c>
      <c r="K37">
        <f t="shared" si="9"/>
        <v>111.99668274467432</v>
      </c>
      <c r="M37">
        <f t="shared" si="10"/>
        <v>6.6761373640064638</v>
      </c>
    </row>
    <row r="38" spans="1:17" x14ac:dyDescent="0.35">
      <c r="A38" s="1">
        <v>1.5249588083534036</v>
      </c>
      <c r="B38" s="1">
        <v>-1.506347638904117</v>
      </c>
      <c r="C38">
        <f t="shared" si="0"/>
        <v>23.630158597106426</v>
      </c>
      <c r="G38">
        <f t="shared" si="7"/>
        <v>3.0599058084533133</v>
      </c>
      <c r="I38">
        <f t="shared" si="8"/>
        <v>2.4586944639176771</v>
      </c>
      <c r="K38">
        <f t="shared" si="9"/>
        <v>39.095872237944803</v>
      </c>
      <c r="M38">
        <f t="shared" si="10"/>
        <v>0.12329922989579245</v>
      </c>
    </row>
    <row r="39" spans="1:17" x14ac:dyDescent="0.35">
      <c r="A39" s="1">
        <v>1.5457328042102745</v>
      </c>
      <c r="B39" s="1">
        <v>4.4640462470415514</v>
      </c>
      <c r="C39">
        <f t="shared" si="0"/>
        <v>1.2305636440412755</v>
      </c>
      <c r="G39">
        <f t="shared" si="7"/>
        <v>31.443852432578378</v>
      </c>
      <c r="I39">
        <f t="shared" si="8"/>
        <v>11.869441282982795</v>
      </c>
      <c r="K39">
        <f t="shared" si="9"/>
        <v>1.4476904795648651</v>
      </c>
      <c r="M39">
        <f t="shared" si="10"/>
        <v>37.795918081258705</v>
      </c>
    </row>
    <row r="40" spans="1:17" x14ac:dyDescent="0.35">
      <c r="A40" s="1">
        <v>1.5844414671519189</v>
      </c>
      <c r="B40" s="1">
        <v>1.5825521637016209</v>
      </c>
      <c r="C40">
        <f t="shared" si="0"/>
        <v>3.1406444642488989</v>
      </c>
      <c r="G40">
        <f t="shared" si="7"/>
        <v>26.644783997726766</v>
      </c>
      <c r="I40">
        <f t="shared" si="8"/>
        <v>0.25997258174130755</v>
      </c>
      <c r="K40">
        <f t="shared" si="9"/>
        <v>0.91403274725227068</v>
      </c>
      <c r="M40">
        <f t="shared" si="10"/>
        <v>1.4989000631678249</v>
      </c>
    </row>
    <row r="41" spans="1:17" x14ac:dyDescent="0.35">
      <c r="A41" s="1">
        <v>1.5993867388388026</v>
      </c>
      <c r="B41" s="1">
        <v>4.8223746539879357</v>
      </c>
      <c r="C41">
        <f t="shared" si="0"/>
        <v>2.1539558360322499</v>
      </c>
      <c r="G41">
        <f t="shared" si="7"/>
        <v>4.5585355104622716</v>
      </c>
      <c r="I41">
        <f t="shared" si="8"/>
        <v>0.35359169257477091</v>
      </c>
      <c r="K41">
        <f t="shared" si="9"/>
        <v>1.200635940716158</v>
      </c>
      <c r="M41">
        <f t="shared" si="10"/>
        <v>3.2549119114929344</v>
      </c>
    </row>
    <row r="42" spans="1:17" x14ac:dyDescent="0.35">
      <c r="A42" s="1">
        <v>1.606057882476307</v>
      </c>
      <c r="B42" s="1">
        <v>-0.14416218113910872</v>
      </c>
      <c r="C42">
        <f t="shared" si="0"/>
        <v>12.242306082470655</v>
      </c>
      <c r="G42">
        <f t="shared" si="7"/>
        <v>10.436622190849102</v>
      </c>
      <c r="I42">
        <f t="shared" si="8"/>
        <v>1.6568304452619851</v>
      </c>
      <c r="K42">
        <f t="shared" si="9"/>
        <v>0.18096342170087659</v>
      </c>
      <c r="M42">
        <f t="shared" si="10"/>
        <v>22.209446613848087</v>
      </c>
    </row>
    <row r="43" spans="1:17" x14ac:dyDescent="0.35">
      <c r="A43" s="1">
        <v>1.7469585069775349</v>
      </c>
      <c r="B43" s="1">
        <v>3.0376356840424705</v>
      </c>
      <c r="C43">
        <f t="shared" si="0"/>
        <v>0.10055420549443871</v>
      </c>
      <c r="G43">
        <f t="shared" si="7"/>
        <v>24.674045453872612</v>
      </c>
      <c r="I43">
        <f t="shared" si="8"/>
        <v>28.17967579754718</v>
      </c>
      <c r="K43">
        <f t="shared" si="9"/>
        <v>2.6029618034005328</v>
      </c>
      <c r="M43">
        <f t="shared" si="10"/>
        <v>0.67146491482089221</v>
      </c>
    </row>
    <row r="44" spans="1:17" x14ac:dyDescent="0.35">
      <c r="A44" s="1">
        <v>1.7577820623628213</v>
      </c>
      <c r="B44" s="1">
        <v>7.8189323226542911</v>
      </c>
      <c r="C44">
        <f t="shared" si="0"/>
        <v>19.929026350987414</v>
      </c>
      <c r="G44">
        <f t="shared" si="7"/>
        <v>15.456127761446057</v>
      </c>
      <c r="I44">
        <f t="shared" si="8"/>
        <v>1.2672797309015218</v>
      </c>
      <c r="K44">
        <f t="shared" si="9"/>
        <v>10.982978581975789</v>
      </c>
      <c r="M44">
        <f t="shared" si="10"/>
        <v>50.011175510072775</v>
      </c>
    </row>
    <row r="45" spans="1:17" x14ac:dyDescent="0.35">
      <c r="A45" s="1">
        <v>1.7992260306200478</v>
      </c>
      <c r="B45" s="1">
        <v>11.670825420471374</v>
      </c>
      <c r="C45">
        <f t="shared" si="0"/>
        <v>69.15730141690932</v>
      </c>
      <c r="G45">
        <f t="shared" si="7"/>
        <v>43.557280562263827</v>
      </c>
      <c r="I45">
        <f t="shared" si="8"/>
        <v>2.5246199359365575</v>
      </c>
      <c r="K45">
        <f t="shared" si="9"/>
        <v>15.987385895866897</v>
      </c>
      <c r="M45">
        <f t="shared" si="10"/>
        <v>1.343322889509285</v>
      </c>
    </row>
    <row r="46" spans="1:17" x14ac:dyDescent="0.35">
      <c r="A46" s="1">
        <v>1.8131685843982268</v>
      </c>
      <c r="B46" s="1">
        <v>-1.7858944779145531</v>
      </c>
      <c r="C46">
        <f t="shared" si="0"/>
        <v>26.426107569351867</v>
      </c>
      <c r="G46">
        <f t="shared" si="7"/>
        <v>1.0780547034174419</v>
      </c>
      <c r="I46">
        <f t="shared" si="8"/>
        <v>49.027857781967782</v>
      </c>
      <c r="K46">
        <f t="shared" si="9"/>
        <v>24.556710989482745</v>
      </c>
      <c r="M46">
        <f t="shared" si="10"/>
        <v>38.541798154000901</v>
      </c>
    </row>
    <row r="47" spans="1:17" x14ac:dyDescent="0.35">
      <c r="A47" s="1">
        <v>1.8258458036725642</v>
      </c>
      <c r="B47" s="1">
        <v>2.5442848305392545</v>
      </c>
      <c r="C47">
        <f t="shared" si="0"/>
        <v>0.6568351748940946</v>
      </c>
      <c r="G47">
        <f t="shared" si="7"/>
        <v>36.875597134727002</v>
      </c>
      <c r="I47">
        <f t="shared" si="8"/>
        <v>1.323390363933165</v>
      </c>
      <c r="K47">
        <f t="shared" si="9"/>
        <v>1.8317647087167608</v>
      </c>
    </row>
    <row r="48" spans="1:17" x14ac:dyDescent="0.35">
      <c r="A48" s="1">
        <v>1.8724176167452242</v>
      </c>
      <c r="B48" s="1">
        <v>7.5937539400474634</v>
      </c>
      <c r="C48">
        <f t="shared" si="0"/>
        <v>17.969251772544975</v>
      </c>
      <c r="G48">
        <f t="shared" si="7"/>
        <v>9.0135879948959037</v>
      </c>
      <c r="I48">
        <f t="shared" si="8"/>
        <v>1.2058208016901202</v>
      </c>
      <c r="K48">
        <f t="shared" si="9"/>
        <v>55.605143879700449</v>
      </c>
    </row>
    <row r="49" spans="1:11" x14ac:dyDescent="0.35">
      <c r="A49" s="1">
        <v>2.0219487775320886</v>
      </c>
      <c r="B49" s="1">
        <v>7.8409034409123706</v>
      </c>
      <c r="C49">
        <f t="shared" si="0"/>
        <v>20.125675741168386</v>
      </c>
      <c r="G49">
        <f t="shared" si="7"/>
        <v>12.655467199899169</v>
      </c>
      <c r="I49">
        <f t="shared" si="8"/>
        <v>4.1185138813831461</v>
      </c>
      <c r="K49">
        <f t="shared" si="9"/>
        <v>16.13305982163676</v>
      </c>
    </row>
    <row r="50" spans="1:11" x14ac:dyDescent="0.35">
      <c r="A50" s="1">
        <v>2.0406405989560881</v>
      </c>
      <c r="B50" s="1">
        <v>9.8926893820607802</v>
      </c>
      <c r="C50">
        <f t="shared" si="0"/>
        <v>42.74480153818007</v>
      </c>
      <c r="G50">
        <f t="shared" si="7"/>
        <v>1.6777544832332205E-2</v>
      </c>
      <c r="I50">
        <f t="shared" si="8"/>
        <v>15.531336641435521</v>
      </c>
      <c r="K50">
        <f t="shared" si="9"/>
        <v>44.933574963948026</v>
      </c>
    </row>
    <row r="51" spans="1:11" x14ac:dyDescent="0.35">
      <c r="A51" s="1">
        <v>2.0529034297069302</v>
      </c>
      <c r="B51" s="1">
        <v>8.3715560827404261</v>
      </c>
      <c r="C51">
        <f t="shared" si="0"/>
        <v>25.168458506515108</v>
      </c>
      <c r="I51">
        <f t="shared" si="8"/>
        <v>1.1225139780526097</v>
      </c>
    </row>
    <row r="52" spans="1:11" x14ac:dyDescent="0.35">
      <c r="A52" s="1">
        <v>2.1687446330033708</v>
      </c>
      <c r="B52" s="1">
        <v>7.1835843351000221</v>
      </c>
      <c r="C52">
        <f t="shared" si="0"/>
        <v>14.660060312972565</v>
      </c>
      <c r="I52">
        <f t="shared" si="8"/>
        <v>18.484067266635755</v>
      </c>
    </row>
    <row r="53" spans="1:11" x14ac:dyDescent="0.35">
      <c r="A53" s="1">
        <v>2.1932941687409766</v>
      </c>
      <c r="B53" s="1">
        <v>12.111011761182453</v>
      </c>
      <c r="C53">
        <f t="shared" si="0"/>
        <v>76.672321159238152</v>
      </c>
      <c r="I53">
        <f t="shared" si="8"/>
        <v>0.44519152682730795</v>
      </c>
    </row>
    <row r="54" spans="1:11" x14ac:dyDescent="0.35">
      <c r="A54" s="1">
        <v>2.398138523552916</v>
      </c>
      <c r="B54" s="1">
        <v>4.7985311135125812</v>
      </c>
      <c r="C54">
        <f t="shared" si="0"/>
        <v>2.084537067095551</v>
      </c>
    </row>
    <row r="55" spans="1:11" x14ac:dyDescent="0.35">
      <c r="A55" s="1">
        <v>2.467336291068932</v>
      </c>
      <c r="B55" s="1">
        <v>13.752426871680655</v>
      </c>
      <c r="C55">
        <f t="shared" si="0"/>
        <v>108.11192315959778</v>
      </c>
    </row>
    <row r="56" spans="1:11" x14ac:dyDescent="0.35">
      <c r="A56" s="1">
        <v>2.516169335343875</v>
      </c>
      <c r="B56" s="1">
        <v>10.150381063387613</v>
      </c>
      <c r="C56">
        <f t="shared" si="0"/>
        <v>46.180757643459643</v>
      </c>
    </row>
    <row r="57" spans="1:11" x14ac:dyDescent="0.35">
      <c r="A57" s="1">
        <v>2.539678636516328</v>
      </c>
      <c r="B57" s="1">
        <v>16.253839708544547</v>
      </c>
      <c r="C57">
        <f t="shared" si="0"/>
        <v>166.3868115975128</v>
      </c>
    </row>
    <row r="58" spans="1:11" x14ac:dyDescent="0.35">
      <c r="A58" s="1">
        <v>2.542889721247775</v>
      </c>
      <c r="B58" s="1">
        <v>12.813552080435329</v>
      </c>
      <c r="C58">
        <f t="shared" si="0"/>
        <v>89.469154062884556</v>
      </c>
    </row>
    <row r="59" spans="1:11" x14ac:dyDescent="0.35">
      <c r="A59" s="1">
        <v>2.6137672117911279</v>
      </c>
      <c r="B59" s="1">
        <v>15.500205113814445</v>
      </c>
      <c r="C59">
        <f t="shared" si="0"/>
        <v>147.51235889934918</v>
      </c>
    </row>
    <row r="60" spans="1:11" x14ac:dyDescent="0.35">
      <c r="A60" s="1">
        <v>2.7320163023105124</v>
      </c>
      <c r="B60" s="1">
        <v>19.315526292804861</v>
      </c>
      <c r="C60">
        <f t="shared" si="0"/>
        <v>254.74674648343603</v>
      </c>
    </row>
    <row r="61" spans="1:11" x14ac:dyDescent="0.35">
      <c r="A61" s="1">
        <v>2.8395560927165207</v>
      </c>
      <c r="B61" s="1">
        <v>17.329101188399363</v>
      </c>
      <c r="C61">
        <f t="shared" si="0"/>
        <v>195.28281212359198</v>
      </c>
    </row>
    <row r="62" spans="1:11" x14ac:dyDescent="0.35">
      <c r="A62" s="1">
        <v>2.8443479929264868</v>
      </c>
      <c r="B62" s="1">
        <v>13.805632311734371</v>
      </c>
      <c r="C62">
        <f t="shared" si="0"/>
        <v>109.22118114755065</v>
      </c>
    </row>
    <row r="63" spans="1:11" x14ac:dyDescent="0.35">
      <c r="A63" s="1">
        <v>2.9413012650038581</v>
      </c>
      <c r="B63" s="1">
        <v>21.257790881965775</v>
      </c>
      <c r="C63">
        <f t="shared" si="0"/>
        <v>320.51928404905925</v>
      </c>
    </row>
    <row r="64" spans="1:11" x14ac:dyDescent="0.35">
      <c r="A64" s="1">
        <v>2.9850627394480398</v>
      </c>
      <c r="B64" s="1">
        <v>18.322828741976991</v>
      </c>
      <c r="C64">
        <f t="shared" si="0"/>
        <v>224.04372503852676</v>
      </c>
    </row>
    <row r="65" spans="1:3" x14ac:dyDescent="0.35">
      <c r="A65" s="1">
        <v>3.0082821391843027</v>
      </c>
      <c r="B65" s="1">
        <v>12.526130154175917</v>
      </c>
      <c r="C65">
        <f t="shared" si="0"/>
        <v>84.114424596451514</v>
      </c>
    </row>
    <row r="66" spans="1:3" x14ac:dyDescent="0.35">
      <c r="A66" s="1">
        <v>3.0511295714532025</v>
      </c>
      <c r="B66" s="1">
        <v>17.4496729010134</v>
      </c>
      <c r="C66">
        <f t="shared" si="0"/>
        <v>198.66717534188209</v>
      </c>
    </row>
    <row r="67" spans="1:3" x14ac:dyDescent="0.35">
      <c r="A67" s="1">
        <v>3.0732337033114163</v>
      </c>
      <c r="B67" s="1">
        <v>20.478106085240142</v>
      </c>
      <c r="C67">
        <f t="shared" ref="C67:C76" si="13">POWER(B67-$S$3,2)</f>
        <v>293.20971694052122</v>
      </c>
    </row>
    <row r="68" spans="1:3" x14ac:dyDescent="0.35">
      <c r="A68" s="1">
        <v>3.1021658666431904</v>
      </c>
      <c r="B68" s="1">
        <v>13.961278687522281</v>
      </c>
      <c r="C68">
        <f t="shared" si="13"/>
        <v>112.49869442821296</v>
      </c>
    </row>
    <row r="69" spans="1:3" x14ac:dyDescent="0.35">
      <c r="A69" s="1">
        <v>3.2104628113884246</v>
      </c>
      <c r="B69" s="1">
        <v>17.854539014981128</v>
      </c>
      <c r="C69">
        <f t="shared" si="13"/>
        <v>210.24421453499318</v>
      </c>
    </row>
    <row r="70" spans="1:3" x14ac:dyDescent="0.35">
      <c r="A70" s="1">
        <v>3.2115610262408154</v>
      </c>
      <c r="B70" s="1">
        <v>25.745826638332801</v>
      </c>
      <c r="C70">
        <f t="shared" si="13"/>
        <v>501.36082734027707</v>
      </c>
    </row>
    <row r="71" spans="1:3" x14ac:dyDescent="0.35">
      <c r="A71" s="1">
        <v>3.35261001206527</v>
      </c>
      <c r="B71" s="1">
        <v>19.832986713983701</v>
      </c>
      <c r="C71">
        <f t="shared" si="13"/>
        <v>271.53266370246854</v>
      </c>
    </row>
    <row r="72" spans="1:3" x14ac:dyDescent="0.35">
      <c r="A72" s="1">
        <v>3.4356275515747257</v>
      </c>
      <c r="B72" s="1">
        <v>24.882172743265983</v>
      </c>
      <c r="C72">
        <f t="shared" si="13"/>
        <v>463.43042444599342</v>
      </c>
    </row>
    <row r="73" spans="1:3" x14ac:dyDescent="0.35">
      <c r="A73" s="1">
        <v>3.7768927010474727</v>
      </c>
      <c r="B73" s="1">
        <v>22.88092514895834</v>
      </c>
      <c r="C73">
        <f t="shared" si="13"/>
        <v>381.27196445843686</v>
      </c>
    </row>
    <row r="74" spans="1:3" x14ac:dyDescent="0.35">
      <c r="A74" s="1">
        <v>3.7838162294647191</v>
      </c>
      <c r="B74" s="1">
        <v>28.901414003077662</v>
      </c>
      <c r="C74">
        <f t="shared" si="13"/>
        <v>652.63262848564284</v>
      </c>
    </row>
    <row r="75" spans="1:3" x14ac:dyDescent="0.35">
      <c r="A75" s="1">
        <v>3.9643327378726099</v>
      </c>
      <c r="B75" s="1">
        <v>22.099678295082413</v>
      </c>
      <c r="C75">
        <f t="shared" si="13"/>
        <v>351.37276735340913</v>
      </c>
    </row>
    <row r="76" spans="1:3" x14ac:dyDescent="0.35">
      <c r="A76" s="1">
        <v>4.8729247661540285</v>
      </c>
      <c r="B76" s="1">
        <v>36.95609689707635</v>
      </c>
      <c r="C76">
        <f t="shared" si="13"/>
        <v>1129.051285110861</v>
      </c>
    </row>
  </sheetData>
  <sortState xmlns:xlrd2="http://schemas.microsoft.com/office/spreadsheetml/2017/richdata2" ref="A2:B76">
    <sortCondition ref="A2:A76"/>
  </sortState>
  <mergeCells count="15">
    <mergeCell ref="P10:Q10"/>
    <mergeCell ref="D32:E32"/>
    <mergeCell ref="D33:E33"/>
    <mergeCell ref="F33:G33"/>
    <mergeCell ref="H33:I33"/>
    <mergeCell ref="J33:K33"/>
    <mergeCell ref="L33:M33"/>
    <mergeCell ref="N33:O33"/>
    <mergeCell ref="P33:Q33"/>
    <mergeCell ref="D10:E10"/>
    <mergeCell ref="F10:G10"/>
    <mergeCell ref="H10:I10"/>
    <mergeCell ref="J10:K10"/>
    <mergeCell ref="L10:M10"/>
    <mergeCell ref="N10:O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159C-0C8D-4754-BC97-C40B59693527}">
  <dimension ref="A1:S76"/>
  <sheetViews>
    <sheetView topLeftCell="D1" zoomScale="84" workbookViewId="0">
      <selection activeCell="S8" sqref="S8"/>
    </sheetView>
  </sheetViews>
  <sheetFormatPr defaultRowHeight="14.5" x14ac:dyDescent="0.35"/>
  <cols>
    <col min="1" max="1" width="8.81640625" customWidth="1"/>
    <col min="4" max="4" width="17.36328125" bestFit="1" customWidth="1"/>
    <col min="7" max="7" width="11.81640625" bestFit="1" customWidth="1"/>
    <col min="8" max="8" width="12.6328125" bestFit="1" customWidth="1"/>
    <col min="12" max="12" width="17" bestFit="1" customWidth="1"/>
    <col min="13" max="13" width="11.81640625" bestFit="1" customWidth="1"/>
    <col min="14" max="14" width="11.81640625" customWidth="1"/>
    <col min="15" max="15" width="12.36328125" bestFit="1" customWidth="1"/>
    <col min="16" max="16" width="14.7265625" bestFit="1" customWidth="1"/>
    <col min="17" max="17" width="18" bestFit="1" customWidth="1"/>
    <col min="18" max="18" width="17.54296875" bestFit="1" customWidth="1"/>
  </cols>
  <sheetData>
    <row r="1" spans="1:19" x14ac:dyDescent="0.35">
      <c r="A1" s="9" t="s">
        <v>72</v>
      </c>
      <c r="B1" s="9" t="s">
        <v>73</v>
      </c>
      <c r="C1" s="9" t="s">
        <v>132</v>
      </c>
    </row>
    <row r="2" spans="1:19" x14ac:dyDescent="0.35">
      <c r="A2" s="1">
        <v>-1.6339095585281029</v>
      </c>
      <c r="B2" s="1">
        <v>11.435635363321191</v>
      </c>
      <c r="C2">
        <f>POWER(B2-$S$3,2)</f>
        <v>29.857312235694199</v>
      </c>
      <c r="D2" s="18" t="s">
        <v>38</v>
      </c>
      <c r="E2" s="19">
        <v>75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55</v>
      </c>
      <c r="M2" s="30" t="s">
        <v>56</v>
      </c>
      <c r="N2" s="30" t="s">
        <v>134</v>
      </c>
      <c r="O2" s="30" t="s">
        <v>57</v>
      </c>
      <c r="P2" s="30" t="s">
        <v>58</v>
      </c>
      <c r="Q2" s="30" t="s">
        <v>135</v>
      </c>
    </row>
    <row r="3" spans="1:19" x14ac:dyDescent="0.35">
      <c r="A3" s="1">
        <v>-1.2148143999511376</v>
      </c>
      <c r="B3" s="1">
        <v>5.6497774975261752</v>
      </c>
      <c r="C3">
        <f t="shared" ref="C3:C66" si="0">POWER(B3-$S$3,2)</f>
        <v>0.10347375510643791</v>
      </c>
      <c r="D3" s="18" t="s">
        <v>39</v>
      </c>
      <c r="E3" s="19">
        <f>A2</f>
        <v>-1.6339095585281029</v>
      </c>
      <c r="H3" s="19">
        <v>1</v>
      </c>
      <c r="I3" s="19">
        <f>E3</f>
        <v>-1.6339095585281029</v>
      </c>
      <c r="J3" s="19">
        <f>I3+$E$7</f>
        <v>-0.70436179785922703</v>
      </c>
      <c r="K3" s="19">
        <f>COUNT(D11:D14)</f>
        <v>4</v>
      </c>
      <c r="L3" s="20">
        <f>SUM(E11:E14)</f>
        <v>28.477113250033916</v>
      </c>
      <c r="M3" s="19">
        <f>L3/K3</f>
        <v>7.1192783125084791</v>
      </c>
      <c r="N3" s="19">
        <f>K3*M3</f>
        <v>28.477113250033916</v>
      </c>
      <c r="O3" s="19">
        <f>SUM(E34:E37)</f>
        <v>25.10489769030789</v>
      </c>
      <c r="P3" s="19">
        <f>O3/K3</f>
        <v>6.2762244225769726</v>
      </c>
      <c r="Q3" s="19">
        <f t="shared" ref="Q3:Q9" si="1">POWER(M3-$S$3,2)*K3</f>
        <v>5.2700314003768378</v>
      </c>
      <c r="R3" s="31" t="s">
        <v>59</v>
      </c>
      <c r="S3">
        <f>SUM(N3:N9)/E2</f>
        <v>5.9714508646339262</v>
      </c>
    </row>
    <row r="4" spans="1:19" x14ac:dyDescent="0.35">
      <c r="A4" s="1">
        <v>-0.79930037676240318</v>
      </c>
      <c r="B4" s="1">
        <v>6.0579493807497649</v>
      </c>
      <c r="C4">
        <f t="shared" si="0"/>
        <v>7.4819932902420068E-3</v>
      </c>
      <c r="D4" s="18" t="s">
        <v>40</v>
      </c>
      <c r="E4" s="20">
        <f>A76</f>
        <v>4.8729247661540285</v>
      </c>
      <c r="H4" s="19">
        <v>2</v>
      </c>
      <c r="I4" s="19">
        <f t="shared" ref="I4:I9" si="2">J3</f>
        <v>-0.70436179785922703</v>
      </c>
      <c r="J4" s="19">
        <f>I4+$E$7</f>
        <v>0.22518596280964887</v>
      </c>
      <c r="K4" s="19">
        <f>COUNT(F11:F27)</f>
        <v>17</v>
      </c>
      <c r="L4" s="20">
        <f>SUM(G11:G27)</f>
        <v>40.820433497647898</v>
      </c>
      <c r="M4" s="19">
        <f>L4/K4</f>
        <v>2.4012019704498764</v>
      </c>
      <c r="N4" s="19">
        <f t="shared" ref="N4:N9" si="3">K4*M4</f>
        <v>40.820433497647898</v>
      </c>
      <c r="O4" s="19">
        <f>SUM(G34:G50)</f>
        <v>11.309319296466368</v>
      </c>
      <c r="P4" s="19">
        <f t="shared" ref="P4:P9" si="4">O4/K4</f>
        <v>0.66525407626272759</v>
      </c>
      <c r="Q4" s="19">
        <f t="shared" si="1"/>
        <v>216.69351182918132</v>
      </c>
      <c r="R4" s="31" t="s">
        <v>60</v>
      </c>
      <c r="S4">
        <f>SUM(C2:C76)/E2</f>
        <v>23.720551263687138</v>
      </c>
    </row>
    <row r="5" spans="1:19" x14ac:dyDescent="0.35">
      <c r="A5" s="1">
        <v>-0.70848278331686743</v>
      </c>
      <c r="B5" s="1">
        <v>5.3337510084367867</v>
      </c>
      <c r="C5">
        <f t="shared" si="0"/>
        <v>0.4066611065938523</v>
      </c>
      <c r="D5" s="18" t="s">
        <v>41</v>
      </c>
      <c r="E5" s="19">
        <f>E4-E3</f>
        <v>6.5068343246821314</v>
      </c>
      <c r="H5" s="19">
        <v>3</v>
      </c>
      <c r="I5" s="19">
        <f t="shared" si="2"/>
        <v>0.22518596280964887</v>
      </c>
      <c r="J5" s="19">
        <f t="shared" ref="J5:J9" si="5">I5+$E$7</f>
        <v>1.1547337234785249</v>
      </c>
      <c r="K5" s="19">
        <f>COUNT(H11:H30)</f>
        <v>20</v>
      </c>
      <c r="L5" s="20">
        <f>SUM(I11:I30)</f>
        <v>55.870582830709459</v>
      </c>
      <c r="M5" s="19">
        <f t="shared" ref="M5:M9" si="6">L5/K5</f>
        <v>2.793529141535473</v>
      </c>
      <c r="N5" s="19">
        <f t="shared" si="3"/>
        <v>55.870582830709459</v>
      </c>
      <c r="O5" s="19">
        <f>SUM(I34:I53)</f>
        <v>23.905267753915222</v>
      </c>
      <c r="P5" s="19">
        <f t="shared" si="4"/>
        <v>1.195263387695761</v>
      </c>
      <c r="Q5" s="19">
        <f t="shared" si="1"/>
        <v>201.98372956282083</v>
      </c>
      <c r="R5" s="31" t="s">
        <v>61</v>
      </c>
      <c r="S5">
        <f>SUM(O3:O9)/E2</f>
        <v>1.9236716668752267</v>
      </c>
    </row>
    <row r="6" spans="1:19" x14ac:dyDescent="0.35">
      <c r="A6" s="1">
        <v>-0.21862097886332776</v>
      </c>
      <c r="B6" s="1">
        <v>2.7078949240021339</v>
      </c>
      <c r="C6">
        <f t="shared" si="0"/>
        <v>10.650797377633062</v>
      </c>
      <c r="D6" s="18" t="s">
        <v>42</v>
      </c>
      <c r="E6" s="19">
        <f>ROUNDDOWN(1+3.322*LOG10(E2),0)</f>
        <v>7</v>
      </c>
      <c r="H6" s="19">
        <v>4</v>
      </c>
      <c r="I6" s="19">
        <f t="shared" si="2"/>
        <v>1.1547337234785249</v>
      </c>
      <c r="J6" s="19">
        <f t="shared" si="5"/>
        <v>2.0842814841474007</v>
      </c>
      <c r="K6" s="19">
        <f>COUNT(J11:J27)</f>
        <v>17</v>
      </c>
      <c r="L6" s="20">
        <f>SUM(K11:K27)</f>
        <v>99.706459104675375</v>
      </c>
      <c r="M6" s="19">
        <f t="shared" si="6"/>
        <v>5.8650858296867865</v>
      </c>
      <c r="N6" s="19">
        <f t="shared" si="3"/>
        <v>99.706459104675375</v>
      </c>
      <c r="O6" s="19">
        <f>SUM(K34:K50)</f>
        <v>38.608999500869402</v>
      </c>
      <c r="P6" s="19">
        <f t="shared" si="4"/>
        <v>2.2711176176982</v>
      </c>
      <c r="Q6" s="19">
        <f t="shared" si="1"/>
        <v>0.19232985120820614</v>
      </c>
      <c r="R6" s="31" t="s">
        <v>62</v>
      </c>
      <c r="S6">
        <f>SUM(Q3:Q9)/E2</f>
        <v>21.796879596811912</v>
      </c>
    </row>
    <row r="7" spans="1:19" x14ac:dyDescent="0.35">
      <c r="A7" s="1">
        <v>-8.0413027113536373E-2</v>
      </c>
      <c r="B7" s="1">
        <v>2.9962639780249689</v>
      </c>
      <c r="C7">
        <f t="shared" si="0"/>
        <v>8.8517370102499005</v>
      </c>
      <c r="D7" s="18" t="s">
        <v>43</v>
      </c>
      <c r="E7" s="19">
        <f>E5/E6</f>
        <v>0.9295477606688759</v>
      </c>
      <c r="H7" s="19">
        <v>5</v>
      </c>
      <c r="I7" s="19">
        <f t="shared" si="2"/>
        <v>2.0842814841474007</v>
      </c>
      <c r="J7" s="19">
        <f t="shared" si="5"/>
        <v>3.0138292448162765</v>
      </c>
      <c r="K7" s="19">
        <f>COUNT(L11:L23)</f>
        <v>13</v>
      </c>
      <c r="L7" s="20">
        <f>SUM(M11:M23)</f>
        <v>143.28411037823557</v>
      </c>
      <c r="M7" s="19">
        <f t="shared" si="6"/>
        <v>11.021854644479658</v>
      </c>
      <c r="N7" s="19">
        <f t="shared" si="3"/>
        <v>143.28411037823557</v>
      </c>
      <c r="O7" s="19">
        <f>SUM(M34:M46)</f>
        <v>42.785673031631546</v>
      </c>
      <c r="P7" s="19">
        <f t="shared" si="4"/>
        <v>3.2912056178178113</v>
      </c>
      <c r="Q7" s="19">
        <f t="shared" si="1"/>
        <v>331.58551841324072</v>
      </c>
      <c r="R7" s="32"/>
    </row>
    <row r="8" spans="1:19" x14ac:dyDescent="0.35">
      <c r="A8" s="1">
        <v>0.21942350182507653</v>
      </c>
      <c r="B8" s="1">
        <v>1.8118150732843579</v>
      </c>
      <c r="C8">
        <f t="shared" si="0"/>
        <v>17.302569916676354</v>
      </c>
      <c r="H8" s="19">
        <v>6</v>
      </c>
      <c r="I8" s="19">
        <f t="shared" si="2"/>
        <v>3.0138292448162765</v>
      </c>
      <c r="J8" s="19">
        <f t="shared" si="5"/>
        <v>3.9433770054851522</v>
      </c>
      <c r="K8" s="19">
        <f>COUNT(N11:N13)</f>
        <v>3</v>
      </c>
      <c r="L8" s="20">
        <f>SUM(O11:O13)</f>
        <v>51.104815064081016</v>
      </c>
      <c r="M8" s="19">
        <f t="shared" si="6"/>
        <v>17.034938354693672</v>
      </c>
      <c r="N8" s="19">
        <f t="shared" si="3"/>
        <v>51.104815064081016</v>
      </c>
      <c r="O8" s="19">
        <f>SUM(O34:O36)</f>
        <v>2.5612177424515492</v>
      </c>
      <c r="P8" s="19">
        <f t="shared" si="4"/>
        <v>0.85373924748384977</v>
      </c>
      <c r="Q8" s="19">
        <f t="shared" si="1"/>
        <v>367.20226632812552</v>
      </c>
      <c r="R8" s="23" t="s">
        <v>63</v>
      </c>
      <c r="S8" s="24">
        <f>SQRT(S6/S4)</f>
        <v>0.95859414871564186</v>
      </c>
    </row>
    <row r="9" spans="1:19" x14ac:dyDescent="0.35">
      <c r="A9" s="1">
        <v>0.27952518545498606</v>
      </c>
      <c r="B9" s="1">
        <v>3.1504254415237973</v>
      </c>
      <c r="C9">
        <f t="shared" si="0"/>
        <v>7.9581844378336815</v>
      </c>
      <c r="H9" s="22">
        <v>7</v>
      </c>
      <c r="I9" s="22">
        <f t="shared" si="2"/>
        <v>3.9433770054851522</v>
      </c>
      <c r="J9" s="22">
        <f t="shared" si="5"/>
        <v>4.8729247661540285</v>
      </c>
      <c r="K9" s="19">
        <f>COUNT(P11)</f>
        <v>1</v>
      </c>
      <c r="L9" s="20">
        <f>SUM(Q11)</f>
        <v>28.595300722161269</v>
      </c>
      <c r="M9" s="19">
        <f t="shared" si="6"/>
        <v>28.595300722161269</v>
      </c>
      <c r="N9" s="19">
        <f t="shared" si="3"/>
        <v>28.595300722161269</v>
      </c>
      <c r="O9" s="19">
        <f>SUM(Q34)</f>
        <v>0</v>
      </c>
      <c r="P9" s="19">
        <f t="shared" si="4"/>
        <v>0</v>
      </c>
      <c r="Q9" s="19">
        <f t="shared" si="1"/>
        <v>511.83858237594001</v>
      </c>
      <c r="R9" s="21"/>
    </row>
    <row r="10" spans="1:19" x14ac:dyDescent="0.35">
      <c r="A10" s="1">
        <v>0.32435758991050534</v>
      </c>
      <c r="B10" s="1">
        <v>2.7644031208492499</v>
      </c>
      <c r="C10">
        <f t="shared" si="0"/>
        <v>10.285155230914382</v>
      </c>
      <c r="D10" s="33" t="s">
        <v>44</v>
      </c>
      <c r="E10" s="33"/>
      <c r="F10" s="33" t="s">
        <v>45</v>
      </c>
      <c r="G10" s="33"/>
      <c r="H10" s="33" t="s">
        <v>46</v>
      </c>
      <c r="I10" s="33"/>
      <c r="J10" s="33" t="s">
        <v>47</v>
      </c>
      <c r="K10" s="33"/>
      <c r="L10" s="33" t="s">
        <v>48</v>
      </c>
      <c r="M10" s="33"/>
      <c r="N10" s="33" t="s">
        <v>49</v>
      </c>
      <c r="O10" s="33"/>
      <c r="P10" s="33" t="s">
        <v>50</v>
      </c>
      <c r="Q10" s="33"/>
    </row>
    <row r="11" spans="1:19" x14ac:dyDescent="0.35">
      <c r="A11" s="1">
        <v>0.32638348935870454</v>
      </c>
      <c r="B11" s="1">
        <v>2.339668448135054</v>
      </c>
      <c r="C11">
        <f t="shared" si="0"/>
        <v>13.189843520790387</v>
      </c>
      <c r="D11" s="1">
        <v>-1.6339095585281029</v>
      </c>
      <c r="E11" s="1">
        <v>11.435635363321191</v>
      </c>
      <c r="F11" s="1">
        <v>-0.21862097886332776</v>
      </c>
      <c r="G11" s="1">
        <v>2.7078949240021339</v>
      </c>
      <c r="H11" s="1">
        <v>0.7800366044320981</v>
      </c>
      <c r="I11" s="1">
        <v>2.4215544196478822</v>
      </c>
      <c r="J11" s="1">
        <v>1.7469585069775349</v>
      </c>
      <c r="K11" s="1">
        <v>3.2340107945720016</v>
      </c>
      <c r="L11" s="1">
        <v>2.7320163023105124</v>
      </c>
      <c r="M11" s="1">
        <v>9.43618608635561</v>
      </c>
      <c r="N11" s="1">
        <v>3.7768927010474727</v>
      </c>
      <c r="O11" s="1">
        <v>15.900178004068014</v>
      </c>
      <c r="P11" s="1">
        <v>4.8729247661540285</v>
      </c>
      <c r="Q11" s="1">
        <v>28.595300722161269</v>
      </c>
    </row>
    <row r="12" spans="1:19" x14ac:dyDescent="0.35">
      <c r="A12" s="1">
        <v>0.32903011894086376</v>
      </c>
      <c r="B12" s="1">
        <v>4.1469238970106286</v>
      </c>
      <c r="C12">
        <f t="shared" si="0"/>
        <v>3.3288986555846654</v>
      </c>
      <c r="D12" s="1">
        <v>-1.2148143999511376</v>
      </c>
      <c r="E12" s="1">
        <v>5.6497774975261752</v>
      </c>
      <c r="F12" s="1">
        <v>-8.0413027113536373E-2</v>
      </c>
      <c r="G12" s="1">
        <v>2.9962639780249689</v>
      </c>
      <c r="H12" s="1">
        <v>0.93959664960857481</v>
      </c>
      <c r="I12" s="1">
        <v>3.2395881520278875</v>
      </c>
      <c r="J12" s="1">
        <v>1.7577820623628213</v>
      </c>
      <c r="K12" s="1">
        <v>4.6869676023943851</v>
      </c>
      <c r="L12" s="1">
        <v>2.8395560927165207</v>
      </c>
      <c r="M12" s="1">
        <v>9.1959244405064364</v>
      </c>
      <c r="N12" s="1">
        <v>3.7838162294647191</v>
      </c>
      <c r="O12" s="1">
        <v>18.163431781687233</v>
      </c>
    </row>
    <row r="13" spans="1:19" x14ac:dyDescent="0.35">
      <c r="A13" s="1">
        <v>0.35269630794937257</v>
      </c>
      <c r="B13" s="1">
        <v>1.752723715020625</v>
      </c>
      <c r="C13">
        <f t="shared" si="0"/>
        <v>17.797658762884364</v>
      </c>
      <c r="D13" s="1">
        <v>-0.79930037676240318</v>
      </c>
      <c r="E13" s="1">
        <v>6.0579493807497649</v>
      </c>
      <c r="F13" s="1">
        <v>0.21942350182507653</v>
      </c>
      <c r="G13" s="1">
        <v>1.8118150732843579</v>
      </c>
      <c r="H13" s="1">
        <v>1.0323361190457945</v>
      </c>
      <c r="I13" s="1">
        <v>3.0263641046336884</v>
      </c>
      <c r="J13" s="1">
        <v>1.7992260306200478</v>
      </c>
      <c r="K13" s="1">
        <v>4.499341604926129</v>
      </c>
      <c r="L13" s="1">
        <v>2.8443479929264868</v>
      </c>
      <c r="M13" s="1">
        <v>10.913241981109588</v>
      </c>
      <c r="N13" s="1">
        <v>3.9643327378726099</v>
      </c>
      <c r="O13" s="1">
        <v>17.041205278325769</v>
      </c>
    </row>
    <row r="14" spans="1:19" x14ac:dyDescent="0.35">
      <c r="A14" s="1">
        <v>0.42635173637245316</v>
      </c>
      <c r="B14" s="1">
        <v>2.485374501473443</v>
      </c>
      <c r="C14">
        <f t="shared" si="0"/>
        <v>12.152728409786221</v>
      </c>
      <c r="D14" s="1">
        <v>-0.70848278331686743</v>
      </c>
      <c r="E14" s="1">
        <v>5.3337510084367867</v>
      </c>
      <c r="F14" s="1">
        <v>0.27952518545498606</v>
      </c>
      <c r="G14" s="1">
        <v>3.1504254415237973</v>
      </c>
      <c r="H14" s="1">
        <v>1.0619998571783071</v>
      </c>
      <c r="I14" s="1">
        <v>4.3074654860587955</v>
      </c>
      <c r="J14" s="1">
        <v>1.8131685843982268</v>
      </c>
      <c r="K14" s="1">
        <v>4.8734083758290163</v>
      </c>
      <c r="L14" s="1">
        <v>2.9413012650038581</v>
      </c>
      <c r="M14" s="1">
        <v>9.6615066189757286</v>
      </c>
    </row>
    <row r="15" spans="1:19" x14ac:dyDescent="0.35">
      <c r="A15" s="1">
        <v>0.46003146204748191</v>
      </c>
      <c r="B15" s="1">
        <v>2.0373615647920471</v>
      </c>
      <c r="C15">
        <f t="shared" si="0"/>
        <v>15.477058619130366</v>
      </c>
      <c r="F15" s="1">
        <v>0.32435758991050534</v>
      </c>
      <c r="G15" s="1">
        <v>2.7644031208492499</v>
      </c>
      <c r="H15" s="1">
        <v>1.1065986351823085</v>
      </c>
      <c r="I15" s="1">
        <v>1.7568564344019788</v>
      </c>
      <c r="J15" s="1">
        <v>1.8258458036725642</v>
      </c>
      <c r="K15" s="1">
        <v>4.6994447473730689</v>
      </c>
      <c r="L15" s="1">
        <v>2.9850627394480398</v>
      </c>
      <c r="M15" s="1">
        <v>8.9729603473119059</v>
      </c>
    </row>
    <row r="16" spans="1:19" x14ac:dyDescent="0.35">
      <c r="A16" s="1">
        <v>0.47007569416018669</v>
      </c>
      <c r="B16" s="1">
        <v>3.5893417924237974</v>
      </c>
      <c r="C16">
        <f t="shared" si="0"/>
        <v>5.6744436319058007</v>
      </c>
      <c r="F16" s="1">
        <v>0.32638348935870454</v>
      </c>
      <c r="G16" s="1">
        <v>2.339668448135054</v>
      </c>
      <c r="H16" s="1">
        <v>1.1203587215859443</v>
      </c>
      <c r="I16" s="1">
        <v>2.1794667531115852</v>
      </c>
      <c r="J16" s="1">
        <v>1.8724176167452242</v>
      </c>
      <c r="K16" s="1">
        <v>6.0269489456324559</v>
      </c>
      <c r="L16" s="1">
        <v>3.0082821391843027</v>
      </c>
      <c r="M16" s="1">
        <v>8.7552410873919513</v>
      </c>
    </row>
    <row r="17" spans="1:13" x14ac:dyDescent="0.35">
      <c r="A17" s="1">
        <v>0.51877743013756117</v>
      </c>
      <c r="B17" s="1">
        <v>1.2013093809329067</v>
      </c>
      <c r="C17">
        <f t="shared" si="0"/>
        <v>22.754249774525363</v>
      </c>
      <c r="F17" s="1">
        <v>0.32903011894086376</v>
      </c>
      <c r="G17" s="1">
        <v>4.1469238970106286</v>
      </c>
      <c r="H17" s="1">
        <v>1.1585097505885642</v>
      </c>
      <c r="I17" s="1">
        <v>2.5518427630706384</v>
      </c>
      <c r="J17" s="1">
        <v>2.0219487775320886</v>
      </c>
      <c r="K17" s="1">
        <v>6.2183375266585044</v>
      </c>
      <c r="L17" s="1">
        <v>3.0511295714532025</v>
      </c>
      <c r="M17" s="1">
        <v>11.490509741178172</v>
      </c>
    </row>
    <row r="18" spans="1:13" x14ac:dyDescent="0.35">
      <c r="A18" s="1">
        <v>0.56228481449943502</v>
      </c>
      <c r="B18" s="1">
        <v>2.2845682379629566</v>
      </c>
      <c r="C18">
        <f t="shared" si="0"/>
        <v>13.593103502848228</v>
      </c>
      <c r="F18" s="1">
        <v>0.35269630794937257</v>
      </c>
      <c r="G18" s="1">
        <v>1.752723715020625</v>
      </c>
      <c r="H18" s="1">
        <v>1.1904654153695446</v>
      </c>
      <c r="I18" s="1">
        <v>1.4461498777566959</v>
      </c>
      <c r="J18" s="1">
        <v>2.0406405989560881</v>
      </c>
      <c r="K18" s="1">
        <v>4.5607806983387009</v>
      </c>
      <c r="L18" s="1">
        <v>3.0732337033114163</v>
      </c>
      <c r="M18" s="1">
        <v>12.936713174355999</v>
      </c>
    </row>
    <row r="19" spans="1:13" x14ac:dyDescent="0.35">
      <c r="A19" s="1">
        <v>0.57619496752886334</v>
      </c>
      <c r="B19" s="1">
        <v>2.1773272211816099</v>
      </c>
      <c r="C19">
        <f t="shared" si="0"/>
        <v>14.395374221803879</v>
      </c>
      <c r="F19" s="1">
        <v>0.42635173637245316</v>
      </c>
      <c r="G19" s="1">
        <v>2.485374501473443</v>
      </c>
      <c r="H19" s="1">
        <v>1.2083779135209625</v>
      </c>
      <c r="I19" s="1">
        <v>2.5998692173234996</v>
      </c>
      <c r="J19" s="1">
        <v>2.0529034297069302</v>
      </c>
      <c r="K19" s="1">
        <v>4.5626105095897831</v>
      </c>
      <c r="L19" s="1">
        <v>3.1021658666431904</v>
      </c>
      <c r="M19" s="1">
        <v>11.130936017945684</v>
      </c>
    </row>
    <row r="20" spans="1:13" x14ac:dyDescent="0.35">
      <c r="A20" s="1">
        <v>0.60323253971000668</v>
      </c>
      <c r="B20" s="1">
        <v>2.2602249370791836</v>
      </c>
      <c r="C20">
        <f t="shared" si="0"/>
        <v>13.773197885354559</v>
      </c>
      <c r="F20" s="1">
        <v>0.46003146204748191</v>
      </c>
      <c r="G20" s="1">
        <v>2.0373615647920471</v>
      </c>
      <c r="H20" s="1">
        <v>1.2493188175212708</v>
      </c>
      <c r="I20" s="1">
        <v>0.91976859281737733</v>
      </c>
      <c r="J20" s="1">
        <v>2.1687446330033708</v>
      </c>
      <c r="K20" s="1">
        <v>5.5053122772168956</v>
      </c>
      <c r="L20" s="1">
        <v>3.2104628113884246</v>
      </c>
      <c r="M20" s="1">
        <v>10.951462066566926</v>
      </c>
    </row>
    <row r="21" spans="1:13" x14ac:dyDescent="0.35">
      <c r="A21" s="1">
        <v>0.60844053374603391</v>
      </c>
      <c r="B21" s="1">
        <v>0.59558134499926085</v>
      </c>
      <c r="C21">
        <f t="shared" si="0"/>
        <v>28.899973092137053</v>
      </c>
      <c r="F21" s="1">
        <v>0.47007569416018669</v>
      </c>
      <c r="G21" s="1">
        <v>3.5893417924237974</v>
      </c>
      <c r="H21" s="1">
        <v>1.3013083768455544</v>
      </c>
      <c r="I21" s="1">
        <v>2.3717191146496228</v>
      </c>
      <c r="J21" s="1">
        <v>2.1932941687409766</v>
      </c>
      <c r="K21" s="1">
        <v>4.9000376401382466</v>
      </c>
      <c r="L21" s="1">
        <v>3.2115610262408154</v>
      </c>
      <c r="M21" s="1">
        <v>11.198414335025539</v>
      </c>
    </row>
    <row r="22" spans="1:13" x14ac:dyDescent="0.35">
      <c r="A22" s="1">
        <v>0.69118010893726023</v>
      </c>
      <c r="B22" s="1">
        <v>2.5192259189518778</v>
      </c>
      <c r="C22">
        <f t="shared" si="0"/>
        <v>11.917857075589422</v>
      </c>
      <c r="F22" s="1">
        <v>0.51877743013756117</v>
      </c>
      <c r="G22" s="1">
        <v>1.2013093809329067</v>
      </c>
      <c r="H22" s="1">
        <v>1.4614976786688203</v>
      </c>
      <c r="I22" s="1">
        <v>3.9240704065491454</v>
      </c>
      <c r="J22" s="1">
        <v>2.398138523552916</v>
      </c>
      <c r="K22" s="1">
        <v>7.651453716665678</v>
      </c>
      <c r="L22" s="1">
        <v>3.35261001206527</v>
      </c>
      <c r="M22" s="1">
        <v>14.466953391299803</v>
      </c>
    </row>
    <row r="23" spans="1:13" x14ac:dyDescent="0.35">
      <c r="A23" s="1">
        <v>0.7800366044320981</v>
      </c>
      <c r="B23" s="1">
        <v>2.4215544196478822</v>
      </c>
      <c r="C23">
        <f t="shared" si="0"/>
        <v>12.601764770124554</v>
      </c>
      <c r="F23" s="1">
        <v>0.56228481449943502</v>
      </c>
      <c r="G23" s="1">
        <v>2.2845682379629566</v>
      </c>
      <c r="H23" s="1">
        <v>1.5172695990841021</v>
      </c>
      <c r="I23" s="1">
        <v>1.3218267960866461</v>
      </c>
      <c r="J23" s="1">
        <v>2.467336291068932</v>
      </c>
      <c r="K23" s="1">
        <v>7.1780916050595653</v>
      </c>
      <c r="L23" s="1">
        <v>3.4356275515747257</v>
      </c>
      <c r="M23" s="1">
        <v>14.174061090212241</v>
      </c>
    </row>
    <row r="24" spans="1:13" x14ac:dyDescent="0.35">
      <c r="A24" s="1">
        <v>0.93959664960857481</v>
      </c>
      <c r="B24" s="1">
        <v>3.2395881520278875</v>
      </c>
      <c r="C24">
        <f t="shared" si="0"/>
        <v>7.4630738805272232</v>
      </c>
      <c r="F24" s="1">
        <v>0.57619496752886334</v>
      </c>
      <c r="G24" s="1">
        <v>2.1773272211816099</v>
      </c>
      <c r="H24" s="1">
        <v>1.5187617388291983</v>
      </c>
      <c r="I24" s="1">
        <v>4.0955539275944908</v>
      </c>
      <c r="J24" s="1">
        <v>2.516169335343875</v>
      </c>
      <c r="K24" s="1">
        <v>7.3712049004584852</v>
      </c>
    </row>
    <row r="25" spans="1:13" x14ac:dyDescent="0.35">
      <c r="A25" s="1">
        <v>1.0323361190457945</v>
      </c>
      <c r="B25" s="1">
        <v>3.0263641046336884</v>
      </c>
      <c r="C25">
        <f t="shared" si="0"/>
        <v>8.6735360239286976</v>
      </c>
      <c r="F25" s="1">
        <v>0.60323253971000668</v>
      </c>
      <c r="G25" s="1">
        <v>2.2602249370791836</v>
      </c>
      <c r="H25" s="1">
        <v>1.5232364527619211</v>
      </c>
      <c r="I25" s="1">
        <v>3.8995054748991165</v>
      </c>
      <c r="J25" s="1">
        <v>2.539678636516328</v>
      </c>
      <c r="K25" s="1">
        <v>6.9997613756345061</v>
      </c>
    </row>
    <row r="26" spans="1:13" x14ac:dyDescent="0.35">
      <c r="A26" s="1">
        <v>1.0619998571783071</v>
      </c>
      <c r="B26" s="1">
        <v>4.3074654860587955</v>
      </c>
      <c r="C26">
        <f t="shared" si="0"/>
        <v>2.768847340111821</v>
      </c>
      <c r="F26" s="1">
        <v>0.60844053374603391</v>
      </c>
      <c r="G26" s="1">
        <v>0.59558134499926085</v>
      </c>
      <c r="H26" s="1">
        <v>1.5249588083534036</v>
      </c>
      <c r="I26" s="1">
        <v>3.3007749078854953</v>
      </c>
      <c r="J26" s="1">
        <v>2.542889721247775</v>
      </c>
      <c r="K26" s="1">
        <v>8.8530029993577646</v>
      </c>
    </row>
    <row r="27" spans="1:13" x14ac:dyDescent="0.35">
      <c r="A27" s="1">
        <v>1.1065986351823085</v>
      </c>
      <c r="B27" s="1">
        <v>1.7568564344019788</v>
      </c>
      <c r="C27">
        <f t="shared" si="0"/>
        <v>17.762806211342156</v>
      </c>
      <c r="F27" s="1">
        <v>0.69118010893726023</v>
      </c>
      <c r="G27" s="1">
        <v>2.5192259189518778</v>
      </c>
      <c r="H27" s="1">
        <v>1.5457328042102745</v>
      </c>
      <c r="I27" s="1">
        <v>1.8999622116867272</v>
      </c>
      <c r="J27" s="1">
        <v>2.6137672117911279</v>
      </c>
      <c r="K27" s="1">
        <v>7.8857437848301952</v>
      </c>
    </row>
    <row r="28" spans="1:13" x14ac:dyDescent="0.35">
      <c r="A28" s="1">
        <v>1.1203587215859443</v>
      </c>
      <c r="B28" s="1">
        <v>2.1794667531115852</v>
      </c>
      <c r="C28">
        <f t="shared" si="0"/>
        <v>14.379143502037877</v>
      </c>
      <c r="H28" s="1">
        <v>1.5844414671519189</v>
      </c>
      <c r="I28" s="1">
        <v>2.0993707531549304</v>
      </c>
    </row>
    <row r="29" spans="1:13" x14ac:dyDescent="0.35">
      <c r="A29" s="1">
        <v>1.1585097505885642</v>
      </c>
      <c r="B29" s="1">
        <v>2.5518427630706384</v>
      </c>
      <c r="C29">
        <f t="shared" si="0"/>
        <v>11.693719568277272</v>
      </c>
      <c r="H29" s="1">
        <v>1.5993867388388026</v>
      </c>
      <c r="I29" s="1">
        <v>3.2541606193254831</v>
      </c>
    </row>
    <row r="30" spans="1:13" x14ac:dyDescent="0.35">
      <c r="A30" s="1">
        <v>1.1904654153695446</v>
      </c>
      <c r="B30" s="1">
        <v>1.4461498777566959</v>
      </c>
      <c r="C30">
        <f t="shared" si="0"/>
        <v>20.478349021832035</v>
      </c>
      <c r="H30" s="1">
        <v>1.606057882476307</v>
      </c>
      <c r="I30" s="1">
        <v>5.2547128180277811</v>
      </c>
    </row>
    <row r="31" spans="1:13" x14ac:dyDescent="0.35">
      <c r="A31" s="1">
        <v>1.2083779135209625</v>
      </c>
      <c r="B31" s="1">
        <v>2.5998692173234996</v>
      </c>
      <c r="C31">
        <f t="shared" si="0"/>
        <v>11.367562804480489</v>
      </c>
    </row>
    <row r="32" spans="1:13" x14ac:dyDescent="0.35">
      <c r="A32" s="1">
        <v>1.2493188175212708</v>
      </c>
      <c r="B32" s="1">
        <v>0.91976859281737733</v>
      </c>
      <c r="C32">
        <f t="shared" si="0"/>
        <v>25.519493775385612</v>
      </c>
      <c r="D32" s="34" t="s">
        <v>64</v>
      </c>
      <c r="E32" s="34"/>
    </row>
    <row r="33" spans="1:17" x14ac:dyDescent="0.35">
      <c r="A33" s="1">
        <v>1.3013083768455544</v>
      </c>
      <c r="B33" s="1">
        <v>2.3717191146496228</v>
      </c>
      <c r="C33">
        <f t="shared" si="0"/>
        <v>12.958068671845055</v>
      </c>
      <c r="D33" s="33" t="s">
        <v>44</v>
      </c>
      <c r="E33" s="33"/>
      <c r="F33" s="33" t="s">
        <v>45</v>
      </c>
      <c r="G33" s="33"/>
      <c r="H33" s="33" t="s">
        <v>46</v>
      </c>
      <c r="I33" s="33"/>
      <c r="J33" s="33" t="s">
        <v>47</v>
      </c>
      <c r="K33" s="33"/>
      <c r="L33" s="33" t="s">
        <v>48</v>
      </c>
      <c r="M33" s="33"/>
      <c r="N33" s="33" t="s">
        <v>49</v>
      </c>
      <c r="O33" s="33"/>
      <c r="P33" s="33" t="s">
        <v>50</v>
      </c>
      <c r="Q33" s="33"/>
    </row>
    <row r="34" spans="1:17" x14ac:dyDescent="0.35">
      <c r="A34" s="1">
        <v>1.4614976786688203</v>
      </c>
      <c r="B34" s="1">
        <v>3.9240704065491454</v>
      </c>
      <c r="C34">
        <f t="shared" si="0"/>
        <v>4.1917667401474468</v>
      </c>
      <c r="E34">
        <f>POWER(E11-$M$3,2)</f>
        <v>18.630938190100615</v>
      </c>
      <c r="G34">
        <f>POWER(G11-$M$4,2)</f>
        <v>9.4060567758607216E-2</v>
      </c>
      <c r="I34">
        <f>POWER(I11-$M$5,2)</f>
        <v>0.13836519372335054</v>
      </c>
      <c r="K34">
        <f>POWER(K11-$M$6,2)</f>
        <v>6.9225558404042671</v>
      </c>
      <c r="M34">
        <f>POWER(M11-$M$7,2)</f>
        <v>2.5143447762231985</v>
      </c>
      <c r="O34">
        <f>POWER(O11-$M$8,2)</f>
        <v>1.2876810533520668</v>
      </c>
      <c r="Q34">
        <f>POWER(Q11-$M$9,2)</f>
        <v>0</v>
      </c>
    </row>
    <row r="35" spans="1:17" x14ac:dyDescent="0.35">
      <c r="A35" s="1">
        <v>1.5172695990841021</v>
      </c>
      <c r="B35" s="1">
        <v>1.3218267960866461</v>
      </c>
      <c r="C35">
        <f t="shared" si="0"/>
        <v>21.619003978814163</v>
      </c>
      <c r="E35">
        <f t="shared" ref="E35:E37" si="7">POWER(E12-$M$3,2)</f>
        <v>2.1594326452336552</v>
      </c>
      <c r="G35">
        <f t="shared" ref="G35:G50" si="8">POWER(G12-$M$4,2)</f>
        <v>0.35409879285929946</v>
      </c>
      <c r="I35">
        <f t="shared" ref="I35:I53" si="9">POWER(I12-$M$5,2)</f>
        <v>0.19896864084147192</v>
      </c>
      <c r="K35">
        <f t="shared" ref="K35:K50" si="10">POWER(K12-$M$6,2)</f>
        <v>1.3879625574785903</v>
      </c>
      <c r="M35">
        <f t="shared" ref="M35:M46" si="11">POWER(M12-$M$7,2)</f>
        <v>3.3340211097816916</v>
      </c>
      <c r="O35">
        <f t="shared" ref="O35:O36" si="12">POWER(O12-$M$8,2)</f>
        <v>1.2734974147676719</v>
      </c>
    </row>
    <row r="36" spans="1:17" x14ac:dyDescent="0.35">
      <c r="A36" s="1">
        <v>1.5187617388291983</v>
      </c>
      <c r="B36" s="1">
        <v>4.0955539275944908</v>
      </c>
      <c r="C36">
        <f t="shared" si="0"/>
        <v>3.5189893183939356</v>
      </c>
      <c r="E36">
        <f t="shared" si="7"/>
        <v>1.1264191013880935</v>
      </c>
      <c r="G36">
        <f t="shared" si="8"/>
        <v>0.34737691455039749</v>
      </c>
      <c r="I36">
        <f t="shared" si="9"/>
        <v>5.4212120040947318E-2</v>
      </c>
      <c r="K36">
        <f t="shared" si="10"/>
        <v>1.8652572874670894</v>
      </c>
      <c r="M36">
        <f t="shared" si="11"/>
        <v>1.1796710644340321E-2</v>
      </c>
      <c r="O36">
        <f t="shared" si="12"/>
        <v>3.9274331810537512E-5</v>
      </c>
    </row>
    <row r="37" spans="1:17" x14ac:dyDescent="0.35">
      <c r="A37" s="1">
        <v>1.5232364527619211</v>
      </c>
      <c r="B37" s="1">
        <v>3.8995054748991165</v>
      </c>
      <c r="C37">
        <f t="shared" si="0"/>
        <v>4.2929576980433328</v>
      </c>
      <c r="E37">
        <f t="shared" si="7"/>
        <v>3.1881077535855256</v>
      </c>
      <c r="G37">
        <f t="shared" si="8"/>
        <v>0.56133580960805451</v>
      </c>
      <c r="I37">
        <f t="shared" si="9"/>
        <v>2.2920032552686402</v>
      </c>
      <c r="K37">
        <f t="shared" si="10"/>
        <v>0.98342417248982994</v>
      </c>
      <c r="M37">
        <f t="shared" si="11"/>
        <v>1.8505467504924402</v>
      </c>
    </row>
    <row r="38" spans="1:17" x14ac:dyDescent="0.35">
      <c r="A38" s="1">
        <v>1.5249588083534036</v>
      </c>
      <c r="B38" s="1">
        <v>3.3007749078854953</v>
      </c>
      <c r="C38">
        <f t="shared" si="0"/>
        <v>7.1325100659541461</v>
      </c>
      <c r="G38">
        <f t="shared" si="8"/>
        <v>0.13191507565142832</v>
      </c>
      <c r="I38">
        <f t="shared" si="9"/>
        <v>1.0746903017154876</v>
      </c>
      <c r="K38">
        <f t="shared" si="10"/>
        <v>1.3587191327774948</v>
      </c>
      <c r="M38">
        <f t="shared" si="11"/>
        <v>4.1979678409665384</v>
      </c>
    </row>
    <row r="39" spans="1:17" x14ac:dyDescent="0.35">
      <c r="A39" s="1">
        <v>1.5457328042102745</v>
      </c>
      <c r="B39" s="1">
        <v>1.8999622116867272</v>
      </c>
      <c r="C39">
        <f t="shared" si="0"/>
        <v>16.577019851077797</v>
      </c>
      <c r="G39">
        <f t="shared" si="8"/>
        <v>3.7863743684687389E-3</v>
      </c>
      <c r="I39">
        <f t="shared" si="9"/>
        <v>0.37707261687684968</v>
      </c>
      <c r="K39">
        <f t="shared" si="10"/>
        <v>2.6199668303641208E-2</v>
      </c>
      <c r="M39">
        <f t="shared" si="11"/>
        <v>5.1375370171737886</v>
      </c>
    </row>
    <row r="40" spans="1:17" x14ac:dyDescent="0.35">
      <c r="A40" s="1">
        <v>1.5844414671519189</v>
      </c>
      <c r="B40" s="1">
        <v>2.0993707531549304</v>
      </c>
      <c r="C40">
        <f t="shared" si="0"/>
        <v>14.993004389711192</v>
      </c>
      <c r="G40">
        <f t="shared" si="8"/>
        <v>3.0475450448749841</v>
      </c>
      <c r="I40">
        <f t="shared" si="9"/>
        <v>5.8412305535447288E-2</v>
      </c>
      <c r="K40">
        <f t="shared" si="10"/>
        <v>0.12478676141339839</v>
      </c>
      <c r="M40">
        <f t="shared" si="11"/>
        <v>0.21963759966149363</v>
      </c>
    </row>
    <row r="41" spans="1:17" x14ac:dyDescent="0.35">
      <c r="A41" s="1">
        <v>1.5993867388388026</v>
      </c>
      <c r="B41" s="1">
        <v>3.2541606193254831</v>
      </c>
      <c r="C41">
        <f t="shared" si="0"/>
        <v>7.3836662772484187</v>
      </c>
      <c r="G41">
        <f t="shared" si="8"/>
        <v>0.42052404776456542</v>
      </c>
      <c r="I41">
        <f t="shared" si="9"/>
        <v>1.8154308804610395</v>
      </c>
      <c r="K41">
        <f t="shared" si="10"/>
        <v>1.7012118756609467</v>
      </c>
      <c r="M41">
        <f t="shared" si="11"/>
        <v>3.6666831894401808</v>
      </c>
    </row>
    <row r="42" spans="1:17" x14ac:dyDescent="0.35">
      <c r="A42" s="1">
        <v>1.606057882476307</v>
      </c>
      <c r="B42" s="1">
        <v>5.2547128180277811</v>
      </c>
      <c r="C42">
        <f t="shared" si="0"/>
        <v>0.51371342745279258</v>
      </c>
      <c r="G42">
        <f t="shared" si="8"/>
        <v>7.08501497891328E-3</v>
      </c>
      <c r="I42">
        <f t="shared" si="9"/>
        <v>3.7504166245787292E-2</v>
      </c>
      <c r="K42">
        <f t="shared" si="10"/>
        <v>1.6964419594617914</v>
      </c>
      <c r="M42">
        <f t="shared" si="11"/>
        <v>1.1898746037234611E-2</v>
      </c>
    </row>
    <row r="43" spans="1:17" x14ac:dyDescent="0.35">
      <c r="A43" s="1">
        <v>1.7469585069775349</v>
      </c>
      <c r="B43" s="1">
        <v>3.2340107945720016</v>
      </c>
      <c r="C43">
        <f t="shared" si="0"/>
        <v>7.4935781371806343</v>
      </c>
      <c r="G43">
        <f t="shared" si="8"/>
        <v>0.13237984078925377</v>
      </c>
      <c r="I43">
        <f t="shared" si="9"/>
        <v>3.510978593932339</v>
      </c>
      <c r="K43">
        <f t="shared" si="10"/>
        <v>0.1294370090568053</v>
      </c>
      <c r="M43">
        <f t="shared" si="11"/>
        <v>4.9551150252001566E-3</v>
      </c>
    </row>
    <row r="44" spans="1:17" x14ac:dyDescent="0.35">
      <c r="A44" s="1">
        <v>1.7577820623628213</v>
      </c>
      <c r="B44" s="1">
        <v>4.6869676023943851</v>
      </c>
      <c r="C44">
        <f t="shared" si="0"/>
        <v>1.6498972509735335</v>
      </c>
      <c r="G44">
        <f t="shared" si="8"/>
        <v>1.4116762365602207</v>
      </c>
      <c r="I44">
        <f t="shared" si="9"/>
        <v>0.17792369878144171</v>
      </c>
      <c r="K44">
        <f t="shared" si="10"/>
        <v>0.93131800815091459</v>
      </c>
      <c r="M44">
        <f t="shared" si="11"/>
        <v>3.1173324325657281E-2</v>
      </c>
    </row>
    <row r="45" spans="1:17" x14ac:dyDescent="0.35">
      <c r="A45" s="1">
        <v>1.7992260306200478</v>
      </c>
      <c r="B45" s="1">
        <v>4.499341604926129</v>
      </c>
      <c r="C45">
        <f t="shared" si="0"/>
        <v>2.1671056725174385</v>
      </c>
      <c r="G45">
        <f t="shared" si="8"/>
        <v>1.4397422263777391</v>
      </c>
      <c r="I45">
        <f t="shared" si="9"/>
        <v>1.2781235518987146</v>
      </c>
      <c r="K45">
        <f t="shared" si="10"/>
        <v>3.1911102276294296</v>
      </c>
      <c r="M45">
        <f t="shared" si="11"/>
        <v>11.868705375341733</v>
      </c>
    </row>
    <row r="46" spans="1:17" x14ac:dyDescent="0.35">
      <c r="A46" s="1">
        <v>1.8131685843982268</v>
      </c>
      <c r="B46" s="1">
        <v>4.8734083758290163</v>
      </c>
      <c r="C46">
        <f t="shared" si="0"/>
        <v>1.2056973072208805</v>
      </c>
      <c r="G46">
        <f t="shared" si="8"/>
        <v>1.3603427553830365E-2</v>
      </c>
      <c r="I46">
        <f t="shared" si="9"/>
        <v>2.1659077935995783</v>
      </c>
      <c r="K46">
        <f t="shared" si="10"/>
        <v>1.7239841661622721</v>
      </c>
      <c r="M46">
        <f t="shared" si="11"/>
        <v>9.9364054765180434</v>
      </c>
    </row>
    <row r="47" spans="1:17" x14ac:dyDescent="0.35">
      <c r="A47" s="1">
        <v>1.8258458036725642</v>
      </c>
      <c r="B47" s="1">
        <v>4.6994447473730689</v>
      </c>
      <c r="C47">
        <f t="shared" si="0"/>
        <v>1.6179995623490417</v>
      </c>
      <c r="G47">
        <f t="shared" si="8"/>
        <v>5.011990335992917E-2</v>
      </c>
      <c r="I47">
        <f t="shared" si="9"/>
        <v>1.6952685435120309</v>
      </c>
      <c r="K47">
        <f t="shared" si="10"/>
        <v>2.2683946553422052</v>
      </c>
    </row>
    <row r="48" spans="1:17" x14ac:dyDescent="0.35">
      <c r="A48" s="1">
        <v>1.8724176167452242</v>
      </c>
      <c r="B48" s="1">
        <v>6.0269489456324559</v>
      </c>
      <c r="C48">
        <f t="shared" si="0"/>
        <v>3.0800369945193644E-3</v>
      </c>
      <c r="G48">
        <f t="shared" si="8"/>
        <v>1.9874523938001428E-2</v>
      </c>
      <c r="I48">
        <f t="shared" si="9"/>
        <v>1.2231836499604889</v>
      </c>
      <c r="K48">
        <f t="shared" si="10"/>
        <v>1.2874885945717556</v>
      </c>
    </row>
    <row r="49" spans="1:11" x14ac:dyDescent="0.35">
      <c r="A49" s="1">
        <v>2.0219487775320886</v>
      </c>
      <c r="B49" s="1">
        <v>6.2183375266585044</v>
      </c>
      <c r="C49">
        <f t="shared" si="0"/>
        <v>6.0953023885638308E-2</v>
      </c>
      <c r="G49">
        <f t="shared" si="8"/>
        <v>3.2602658430526721</v>
      </c>
      <c r="I49">
        <f t="shared" si="9"/>
        <v>0.25729826748002138</v>
      </c>
      <c r="K49">
        <f t="shared" si="10"/>
        <v>8.9276490128146282</v>
      </c>
    </row>
    <row r="50" spans="1:11" x14ac:dyDescent="0.35">
      <c r="A50" s="1">
        <v>2.0406405989560881</v>
      </c>
      <c r="B50" s="1">
        <v>4.5607806983387009</v>
      </c>
      <c r="C50">
        <f t="shared" si="0"/>
        <v>1.9899903180753984</v>
      </c>
      <c r="G50">
        <f t="shared" si="8"/>
        <v>1.3929652420003073E-2</v>
      </c>
      <c r="I50">
        <f t="shared" si="9"/>
        <v>0.79846185811931347</v>
      </c>
      <c r="K50">
        <f t="shared" si="10"/>
        <v>4.0830585716843419</v>
      </c>
    </row>
    <row r="51" spans="1:11" x14ac:dyDescent="0.35">
      <c r="A51" s="1">
        <v>2.0529034297069302</v>
      </c>
      <c r="B51" s="1">
        <v>4.5626105095897831</v>
      </c>
      <c r="C51">
        <f t="shared" si="0"/>
        <v>1.9848311460009072</v>
      </c>
      <c r="I51">
        <f t="shared" si="9"/>
        <v>0.48185586815907233</v>
      </c>
    </row>
    <row r="52" spans="1:11" x14ac:dyDescent="0.35">
      <c r="A52" s="1">
        <v>2.1687446330033708</v>
      </c>
      <c r="B52" s="1">
        <v>5.5053122772168956</v>
      </c>
      <c r="C52">
        <f t="shared" si="0"/>
        <v>0.2172851826791446</v>
      </c>
      <c r="I52">
        <f t="shared" si="9"/>
        <v>0.21218135833100848</v>
      </c>
    </row>
    <row r="53" spans="1:11" x14ac:dyDescent="0.35">
      <c r="A53" s="1">
        <v>2.1932941687409766</v>
      </c>
      <c r="B53" s="1">
        <v>4.9000376401382466</v>
      </c>
      <c r="C53">
        <f t="shared" si="0"/>
        <v>1.1479262976242295</v>
      </c>
      <c r="I53">
        <f t="shared" si="9"/>
        <v>6.0574250894321944</v>
      </c>
    </row>
    <row r="54" spans="1:11" x14ac:dyDescent="0.35">
      <c r="A54" s="1">
        <v>2.398138523552916</v>
      </c>
      <c r="B54" s="1">
        <v>7.651453716665678</v>
      </c>
      <c r="C54">
        <f t="shared" si="0"/>
        <v>2.8224095828348204</v>
      </c>
    </row>
    <row r="55" spans="1:11" x14ac:dyDescent="0.35">
      <c r="A55" s="1">
        <v>2.467336291068932</v>
      </c>
      <c r="B55" s="1">
        <v>7.1780916050595653</v>
      </c>
      <c r="C55">
        <f t="shared" si="0"/>
        <v>1.4559818764549348</v>
      </c>
    </row>
    <row r="56" spans="1:11" x14ac:dyDescent="0.35">
      <c r="A56" s="1">
        <v>2.516169335343875</v>
      </c>
      <c r="B56" s="1">
        <v>7.3712049004584852</v>
      </c>
      <c r="C56">
        <f t="shared" si="0"/>
        <v>1.9593113608071409</v>
      </c>
    </row>
    <row r="57" spans="1:11" x14ac:dyDescent="0.35">
      <c r="A57" s="1">
        <v>2.539678636516328</v>
      </c>
      <c r="B57" s="1">
        <v>6.9997613756345061</v>
      </c>
      <c r="C57">
        <f t="shared" si="0"/>
        <v>1.0574225070342738</v>
      </c>
    </row>
    <row r="58" spans="1:11" x14ac:dyDescent="0.35">
      <c r="A58" s="1">
        <v>2.542889721247775</v>
      </c>
      <c r="B58" s="1">
        <v>8.8530029993577646</v>
      </c>
      <c r="C58">
        <f t="shared" si="0"/>
        <v>8.3033427051315094</v>
      </c>
    </row>
    <row r="59" spans="1:11" x14ac:dyDescent="0.35">
      <c r="A59" s="1">
        <v>2.6137672117911279</v>
      </c>
      <c r="B59" s="1">
        <v>7.8857437848301952</v>
      </c>
      <c r="C59">
        <f t="shared" si="0"/>
        <v>3.6645173843135592</v>
      </c>
    </row>
    <row r="60" spans="1:11" x14ac:dyDescent="0.35">
      <c r="A60" s="1">
        <v>2.7320163023105124</v>
      </c>
      <c r="B60" s="1">
        <v>9.43618608635561</v>
      </c>
      <c r="C60">
        <f t="shared" si="0"/>
        <v>12.004390156638806</v>
      </c>
    </row>
    <row r="61" spans="1:11" x14ac:dyDescent="0.35">
      <c r="A61" s="1">
        <v>2.8395560927165207</v>
      </c>
      <c r="B61" s="1">
        <v>9.1959244405064364</v>
      </c>
      <c r="C61">
        <f t="shared" si="0"/>
        <v>10.397229841500053</v>
      </c>
    </row>
    <row r="62" spans="1:11" x14ac:dyDescent="0.35">
      <c r="A62" s="1">
        <v>2.8443479929264868</v>
      </c>
      <c r="B62" s="1">
        <v>10.913241981109588</v>
      </c>
      <c r="C62">
        <f t="shared" si="0"/>
        <v>24.421299438877764</v>
      </c>
    </row>
    <row r="63" spans="1:11" x14ac:dyDescent="0.35">
      <c r="A63" s="1">
        <v>2.9413012650038581</v>
      </c>
      <c r="B63" s="1">
        <v>9.6615066189757286</v>
      </c>
      <c r="C63">
        <f t="shared" si="0"/>
        <v>13.616511470151048</v>
      </c>
    </row>
    <row r="64" spans="1:11" x14ac:dyDescent="0.35">
      <c r="A64" s="1">
        <v>2.9850627394480398</v>
      </c>
      <c r="B64" s="1">
        <v>8.9729603473119059</v>
      </c>
      <c r="C64">
        <f t="shared" si="0"/>
        <v>9.0090591746058344</v>
      </c>
    </row>
    <row r="65" spans="1:3" x14ac:dyDescent="0.35">
      <c r="A65" s="1">
        <v>3.0082821391843027</v>
      </c>
      <c r="B65" s="1">
        <v>8.7552410873919513</v>
      </c>
      <c r="C65">
        <f t="shared" si="0"/>
        <v>7.7494880043231751</v>
      </c>
    </row>
    <row r="66" spans="1:3" x14ac:dyDescent="0.35">
      <c r="A66" s="1">
        <v>3.0511295714532025</v>
      </c>
      <c r="B66" s="1">
        <v>11.490509741178172</v>
      </c>
      <c r="C66">
        <f t="shared" si="0"/>
        <v>30.460010882761839</v>
      </c>
    </row>
    <row r="67" spans="1:3" x14ac:dyDescent="0.35">
      <c r="A67" s="1">
        <v>3.0732337033114163</v>
      </c>
      <c r="B67" s="1">
        <v>12.936713174355999</v>
      </c>
      <c r="C67">
        <f t="shared" ref="C67:C76" si="13">POWER(B67-$S$3,2)</f>
        <v>48.514879043234863</v>
      </c>
    </row>
    <row r="68" spans="1:3" x14ac:dyDescent="0.35">
      <c r="A68" s="1">
        <v>3.1021658666431904</v>
      </c>
      <c r="B68" s="1">
        <v>11.130936017945684</v>
      </c>
      <c r="C68">
        <f t="shared" si="13"/>
        <v>26.620287047244457</v>
      </c>
    </row>
    <row r="69" spans="1:3" x14ac:dyDescent="0.35">
      <c r="A69" s="1">
        <v>3.2104628113884246</v>
      </c>
      <c r="B69" s="1">
        <v>10.951462066566926</v>
      </c>
      <c r="C69">
        <f t="shared" si="13"/>
        <v>24.800511571378156</v>
      </c>
    </row>
    <row r="70" spans="1:3" x14ac:dyDescent="0.35">
      <c r="A70" s="1">
        <v>3.2115610262408154</v>
      </c>
      <c r="B70" s="1">
        <v>11.198414335025539</v>
      </c>
      <c r="C70">
        <f t="shared" si="13"/>
        <v>27.321147120808337</v>
      </c>
    </row>
    <row r="71" spans="1:3" x14ac:dyDescent="0.35">
      <c r="A71" s="1">
        <v>3.35261001206527</v>
      </c>
      <c r="B71" s="1">
        <v>14.466953391299803</v>
      </c>
      <c r="C71">
        <f t="shared" si="13"/>
        <v>72.173563180586299</v>
      </c>
    </row>
    <row r="72" spans="1:3" x14ac:dyDescent="0.35">
      <c r="A72" s="1">
        <v>3.4356275515747257</v>
      </c>
      <c r="B72" s="1">
        <v>14.174061090212241</v>
      </c>
      <c r="C72">
        <f t="shared" si="13"/>
        <v>67.282814512761931</v>
      </c>
    </row>
    <row r="73" spans="1:3" x14ac:dyDescent="0.35">
      <c r="A73" s="1">
        <v>3.7768927010474727</v>
      </c>
      <c r="B73" s="1">
        <v>15.900178004068014</v>
      </c>
      <c r="C73">
        <f t="shared" si="13"/>
        <v>98.579622609335004</v>
      </c>
    </row>
    <row r="74" spans="1:3" x14ac:dyDescent="0.35">
      <c r="A74" s="1">
        <v>3.7838162294647191</v>
      </c>
      <c r="B74" s="1">
        <v>18.163431781687233</v>
      </c>
      <c r="C74">
        <f t="shared" si="13"/>
        <v>148.64439868179201</v>
      </c>
    </row>
    <row r="75" spans="1:3" x14ac:dyDescent="0.35">
      <c r="A75" s="1">
        <v>3.9643327378726099</v>
      </c>
      <c r="B75" s="1">
        <v>17.041205278325769</v>
      </c>
      <c r="C75">
        <f t="shared" si="13"/>
        <v>122.53946277945005</v>
      </c>
    </row>
    <row r="76" spans="1:3" x14ac:dyDescent="0.35">
      <c r="A76" s="1">
        <v>4.8729247661540285</v>
      </c>
      <c r="B76" s="1">
        <v>28.595300722161269</v>
      </c>
      <c r="C76">
        <f t="shared" si="13"/>
        <v>511.83858237594001</v>
      </c>
    </row>
  </sheetData>
  <sortState xmlns:xlrd2="http://schemas.microsoft.com/office/spreadsheetml/2017/richdata2" ref="A2:B76">
    <sortCondition ref="A2:A76"/>
  </sortState>
  <mergeCells count="15">
    <mergeCell ref="P10:Q10"/>
    <mergeCell ref="D32:E32"/>
    <mergeCell ref="D33:E33"/>
    <mergeCell ref="F33:G33"/>
    <mergeCell ref="H33:I33"/>
    <mergeCell ref="J33:K33"/>
    <mergeCell ref="L33:M33"/>
    <mergeCell ref="N33:O33"/>
    <mergeCell ref="P33:Q33"/>
    <mergeCell ref="D10:E10"/>
    <mergeCell ref="F10:G10"/>
    <mergeCell ref="H10:I10"/>
    <mergeCell ref="J10:K10"/>
    <mergeCell ref="L10:M10"/>
    <mergeCell ref="N10:O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7F23-445F-4144-8B47-9466163FA3F5}">
  <dimension ref="A1:S76"/>
  <sheetViews>
    <sheetView zoomScale="70" workbookViewId="0">
      <selection activeCell="S8" sqref="S8"/>
    </sheetView>
  </sheetViews>
  <sheetFormatPr defaultRowHeight="14.5" x14ac:dyDescent="0.35"/>
  <cols>
    <col min="1" max="1" width="8.81640625" customWidth="1"/>
    <col min="4" max="4" width="17.36328125" bestFit="1" customWidth="1"/>
    <col min="7" max="7" width="11.81640625" bestFit="1" customWidth="1"/>
    <col min="8" max="8" width="12.6328125" bestFit="1" customWidth="1"/>
    <col min="12" max="12" width="17" bestFit="1" customWidth="1"/>
    <col min="13" max="13" width="11.81640625" bestFit="1" customWidth="1"/>
    <col min="14" max="14" width="11.81640625" customWidth="1"/>
    <col min="15" max="15" width="12.36328125" bestFit="1" customWidth="1"/>
    <col min="16" max="16" width="14.7265625" bestFit="1" customWidth="1"/>
    <col min="17" max="17" width="18.81640625" bestFit="1" customWidth="1"/>
    <col min="18" max="18" width="17.54296875" bestFit="1" customWidth="1"/>
  </cols>
  <sheetData>
    <row r="1" spans="1:19" x14ac:dyDescent="0.35">
      <c r="A1" s="9" t="s">
        <v>72</v>
      </c>
      <c r="B1" s="9" t="s">
        <v>73</v>
      </c>
      <c r="C1" s="9" t="s">
        <v>132</v>
      </c>
    </row>
    <row r="2" spans="1:19" x14ac:dyDescent="0.35">
      <c r="A2" s="1">
        <v>-1.6339095585281029</v>
      </c>
      <c r="B2" s="1">
        <v>-1.2661765243278778</v>
      </c>
      <c r="C2">
        <f>POWER(B2-$S$3,2)</f>
        <v>16.827087230035247</v>
      </c>
      <c r="D2" s="18" t="s">
        <v>38</v>
      </c>
      <c r="E2" s="19">
        <v>75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55</v>
      </c>
      <c r="M2" s="30" t="s">
        <v>56</v>
      </c>
      <c r="N2" s="30" t="s">
        <v>134</v>
      </c>
      <c r="O2" s="30" t="s">
        <v>57</v>
      </c>
      <c r="P2" s="30" t="s">
        <v>58</v>
      </c>
      <c r="Q2" s="30" t="s">
        <v>135</v>
      </c>
    </row>
    <row r="3" spans="1:19" x14ac:dyDescent="0.35">
      <c r="A3" s="1">
        <v>-1.2148143999511376</v>
      </c>
      <c r="B3" s="1">
        <v>-1.3998950844013995</v>
      </c>
      <c r="C3">
        <f t="shared" ref="C3:C66" si="0">POWER(B3-$S$3,2)</f>
        <v>17.94201722215367</v>
      </c>
      <c r="D3" s="18" t="s">
        <v>39</v>
      </c>
      <c r="E3" s="19">
        <f>A2</f>
        <v>-1.6339095585281029</v>
      </c>
      <c r="H3" s="19">
        <v>1</v>
      </c>
      <c r="I3" s="19">
        <f>E3</f>
        <v>-1.6339095585281029</v>
      </c>
      <c r="J3" s="19">
        <f>I3+$E$7</f>
        <v>-0.70436179785922703</v>
      </c>
      <c r="K3" s="19">
        <f>COUNT(D11:D14)</f>
        <v>4</v>
      </c>
      <c r="L3" s="20">
        <f>SUM(E11:E14)</f>
        <v>-8.1917742236193547</v>
      </c>
      <c r="M3" s="19">
        <f>L3/K3</f>
        <v>-2.0479435559048387</v>
      </c>
      <c r="N3" s="19">
        <f>K3*M3</f>
        <v>-8.1917742236193547</v>
      </c>
      <c r="O3" s="19">
        <f>SUM(E34:E37)</f>
        <v>2.2442607403693273</v>
      </c>
      <c r="P3" s="19">
        <f>O3/K3</f>
        <v>0.56106518509233183</v>
      </c>
      <c r="Q3" s="19">
        <f t="shared" ref="Q3:Q9" si="1">POWER(M3-$S$3,2)*K3</f>
        <v>95.407975434890901</v>
      </c>
      <c r="R3" s="31" t="s">
        <v>59</v>
      </c>
      <c r="S3">
        <f>SUM(N3:N9)/E2</f>
        <v>2.8359067549383106</v>
      </c>
    </row>
    <row r="4" spans="1:19" x14ac:dyDescent="0.35">
      <c r="A4" s="1">
        <v>-0.79930037676240318</v>
      </c>
      <c r="B4" s="1">
        <v>-2.4538626014490106</v>
      </c>
      <c r="C4">
        <f t="shared" si="0"/>
        <v>27.981659843774334</v>
      </c>
      <c r="D4" s="18" t="s">
        <v>40</v>
      </c>
      <c r="E4" s="20">
        <f>A76</f>
        <v>4.8729247661540285</v>
      </c>
      <c r="H4" s="19">
        <v>2</v>
      </c>
      <c r="I4" s="19">
        <f t="shared" ref="I4:I9" si="2">J3</f>
        <v>-0.70436179785922703</v>
      </c>
      <c r="J4" s="19">
        <f>I4+$E$7</f>
        <v>0.22518596280964887</v>
      </c>
      <c r="K4" s="19">
        <f>COUNT(F11:F27)</f>
        <v>17</v>
      </c>
      <c r="L4" s="20">
        <f>SUM(G11:G27)</f>
        <v>75.853580586893926</v>
      </c>
      <c r="M4" s="19">
        <f>L4/K4</f>
        <v>4.4619753286408192</v>
      </c>
      <c r="N4" s="19">
        <f t="shared" ref="N4:N9" si="3">K4*M4</f>
        <v>75.853580586893926</v>
      </c>
      <c r="O4" s="19">
        <f>SUM(G34:G50)</f>
        <v>2318.3564589937423</v>
      </c>
      <c r="P4" s="19">
        <f t="shared" ref="P4:P9" si="4">O4/K4</f>
        <v>136.37390935257307</v>
      </c>
      <c r="Q4" s="19">
        <f t="shared" si="1"/>
        <v>44.949683108509483</v>
      </c>
      <c r="R4" s="31" t="s">
        <v>60</v>
      </c>
      <c r="S4">
        <f>SUM(C2:C76)/E2</f>
        <v>33.29201853058624</v>
      </c>
    </row>
    <row r="5" spans="1:19" x14ac:dyDescent="0.35">
      <c r="A5" s="1">
        <v>-0.70848278331686743</v>
      </c>
      <c r="B5" s="1">
        <v>-3.0718400134410677</v>
      </c>
      <c r="C5">
        <f t="shared" si="0"/>
        <v>34.901471879296984</v>
      </c>
      <c r="D5" s="18" t="s">
        <v>41</v>
      </c>
      <c r="E5" s="19">
        <f>E4-E3</f>
        <v>6.5068343246821314</v>
      </c>
      <c r="H5" s="19">
        <v>3</v>
      </c>
      <c r="I5" s="19">
        <f t="shared" si="2"/>
        <v>0.22518596280964887</v>
      </c>
      <c r="J5" s="19">
        <f t="shared" ref="J5:J9" si="5">I5+$E$7</f>
        <v>1.1547337234785249</v>
      </c>
      <c r="K5" s="19">
        <f>COUNT(H11:H30)</f>
        <v>20</v>
      </c>
      <c r="L5" s="20">
        <f>SUM(I11:I30)</f>
        <v>68.993089711513846</v>
      </c>
      <c r="M5" s="19">
        <f t="shared" ref="M5:M9" si="6">L5/K5</f>
        <v>3.4496544855756923</v>
      </c>
      <c r="N5" s="19">
        <f t="shared" si="3"/>
        <v>68.993089711513846</v>
      </c>
      <c r="O5" s="19">
        <f>SUM(I34:I53)</f>
        <v>9.2852511624462011</v>
      </c>
      <c r="P5" s="19">
        <f t="shared" si="4"/>
        <v>0.46426255812231004</v>
      </c>
      <c r="Q5" s="19">
        <f t="shared" si="1"/>
        <v>7.5337255372507217</v>
      </c>
      <c r="R5" s="31" t="s">
        <v>61</v>
      </c>
      <c r="S5">
        <f>SUM(O3:O9)/E2</f>
        <v>31.126341481606651</v>
      </c>
    </row>
    <row r="6" spans="1:19" x14ac:dyDescent="0.35">
      <c r="A6" s="1">
        <v>-0.21862097886332776</v>
      </c>
      <c r="B6" s="1">
        <v>-12.952548103364112</v>
      </c>
      <c r="C6">
        <f t="shared" si="0"/>
        <v>249.27530681265338</v>
      </c>
      <c r="D6" s="18" t="s">
        <v>42</v>
      </c>
      <c r="E6" s="19">
        <f>ROUNDDOWN(1+3.322*LOG10(E2),0)</f>
        <v>7</v>
      </c>
      <c r="H6" s="19">
        <v>4</v>
      </c>
      <c r="I6" s="19">
        <f t="shared" si="2"/>
        <v>1.1547337234785249</v>
      </c>
      <c r="J6" s="19">
        <f t="shared" si="5"/>
        <v>2.0842814841474007</v>
      </c>
      <c r="K6" s="19">
        <f>COUNT(J11:J27)</f>
        <v>17</v>
      </c>
      <c r="L6" s="20">
        <f>SUM(K11:K27)</f>
        <v>42.009313517241935</v>
      </c>
      <c r="M6" s="19">
        <f t="shared" si="6"/>
        <v>2.4711360892495255</v>
      </c>
      <c r="N6" s="19">
        <f t="shared" si="3"/>
        <v>42.009313517241935</v>
      </c>
      <c r="O6" s="19">
        <f>SUM(K34:K50)</f>
        <v>2.6314979567344823</v>
      </c>
      <c r="P6" s="19">
        <f t="shared" si="4"/>
        <v>0.15479399745496955</v>
      </c>
      <c r="Q6" s="19">
        <f t="shared" si="1"/>
        <v>2.2619798552996691</v>
      </c>
      <c r="R6" s="31" t="s">
        <v>62</v>
      </c>
      <c r="S6">
        <f>SUM(Q3:Q9)/E2</f>
        <v>2.165677048979584</v>
      </c>
    </row>
    <row r="7" spans="1:19" x14ac:dyDescent="0.35">
      <c r="A7" s="1">
        <v>-8.0413027113536373E-2</v>
      </c>
      <c r="B7" s="1">
        <v>-36.64785844391524</v>
      </c>
      <c r="C7">
        <f t="shared" si="0"/>
        <v>1558.9677142781984</v>
      </c>
      <c r="D7" s="18" t="s">
        <v>43</v>
      </c>
      <c r="E7" s="19">
        <f>E5/E6</f>
        <v>0.9295477606688759</v>
      </c>
      <c r="H7" s="19">
        <v>5</v>
      </c>
      <c r="I7" s="19">
        <f t="shared" si="2"/>
        <v>2.0842814841474007</v>
      </c>
      <c r="J7" s="19">
        <f t="shared" si="5"/>
        <v>3.0138292448162765</v>
      </c>
      <c r="K7" s="19">
        <f>COUNT(L11:L23)</f>
        <v>13</v>
      </c>
      <c r="L7" s="20">
        <f>SUM(M11:M23)</f>
        <v>27.183403473951167</v>
      </c>
      <c r="M7" s="19">
        <f t="shared" si="6"/>
        <v>2.0910310364577822</v>
      </c>
      <c r="N7" s="19">
        <f t="shared" si="3"/>
        <v>27.18340347395117</v>
      </c>
      <c r="O7" s="19">
        <f>SUM(M34:M46)</f>
        <v>1.5419537373223482</v>
      </c>
      <c r="P7" s="19">
        <f t="shared" si="4"/>
        <v>0.11861182594787294</v>
      </c>
      <c r="Q7" s="19">
        <f t="shared" si="1"/>
        <v>7.2129178677644834</v>
      </c>
      <c r="R7" s="32"/>
    </row>
    <row r="8" spans="1:19" x14ac:dyDescent="0.35">
      <c r="A8" s="1">
        <v>0.21942350182507653</v>
      </c>
      <c r="B8" s="1">
        <v>14.598464508663746</v>
      </c>
      <c r="C8">
        <f t="shared" si="0"/>
        <v>138.35776490972634</v>
      </c>
      <c r="H8" s="19">
        <v>6</v>
      </c>
      <c r="I8" s="19">
        <f t="shared" si="2"/>
        <v>3.0138292448162765</v>
      </c>
      <c r="J8" s="19">
        <f t="shared" si="5"/>
        <v>3.9433770054851522</v>
      </c>
      <c r="K8" s="19">
        <f>COUNT(N11:N13)</f>
        <v>3</v>
      </c>
      <c r="L8" s="20">
        <f>SUM(O11:O13)</f>
        <v>5.1070619414336829</v>
      </c>
      <c r="M8" s="19">
        <f t="shared" si="6"/>
        <v>1.7023539804778942</v>
      </c>
      <c r="N8" s="19">
        <f t="shared" si="3"/>
        <v>5.1070619414336829</v>
      </c>
      <c r="O8" s="19">
        <f>SUM(O34:O36)</f>
        <v>0.41618852988455901</v>
      </c>
      <c r="P8" s="19">
        <f t="shared" si="4"/>
        <v>0.13872950996151967</v>
      </c>
      <c r="Q8" s="19">
        <f t="shared" si="1"/>
        <v>3.854825677460723</v>
      </c>
      <c r="R8" s="23" t="s">
        <v>63</v>
      </c>
      <c r="S8" s="24">
        <f>SQRT(S6/S4)</f>
        <v>0.2550508546743761</v>
      </c>
    </row>
    <row r="9" spans="1:19" x14ac:dyDescent="0.35">
      <c r="A9" s="1">
        <v>0.27952518545498606</v>
      </c>
      <c r="B9" s="1">
        <v>11.610349684658033</v>
      </c>
      <c r="C9">
        <f t="shared" si="0"/>
        <v>76.990848726908425</v>
      </c>
      <c r="H9" s="22">
        <v>7</v>
      </c>
      <c r="I9" s="22">
        <f t="shared" si="2"/>
        <v>3.9433770054851522</v>
      </c>
      <c r="J9" s="22">
        <f t="shared" si="5"/>
        <v>4.8729247661540285</v>
      </c>
      <c r="K9" s="19">
        <f>COUNT(P11)</f>
        <v>1</v>
      </c>
      <c r="L9" s="20">
        <f>SUM(Q11)</f>
        <v>1.7383316129581219</v>
      </c>
      <c r="M9" s="19">
        <f t="shared" si="6"/>
        <v>1.7383316129581219</v>
      </c>
      <c r="N9" s="19">
        <f t="shared" si="3"/>
        <v>1.7383316129581219</v>
      </c>
      <c r="O9" s="19">
        <f>SUM(Q34)</f>
        <v>0</v>
      </c>
      <c r="P9" s="19">
        <f t="shared" si="4"/>
        <v>0</v>
      </c>
      <c r="Q9" s="19">
        <f t="shared" si="1"/>
        <v>1.2046711922928313</v>
      </c>
      <c r="R9" s="21"/>
    </row>
    <row r="10" spans="1:19" x14ac:dyDescent="0.35">
      <c r="A10" s="1">
        <v>0.32435758991050534</v>
      </c>
      <c r="B10" s="1">
        <v>10.414596992246825</v>
      </c>
      <c r="C10">
        <f t="shared" si="0"/>
        <v>57.436545713075382</v>
      </c>
      <c r="D10" s="33" t="s">
        <v>44</v>
      </c>
      <c r="E10" s="33"/>
      <c r="F10" s="33" t="s">
        <v>45</v>
      </c>
      <c r="G10" s="33"/>
      <c r="H10" s="33" t="s">
        <v>46</v>
      </c>
      <c r="I10" s="33"/>
      <c r="J10" s="33" t="s">
        <v>47</v>
      </c>
      <c r="K10" s="33"/>
      <c r="L10" s="33" t="s">
        <v>48</v>
      </c>
      <c r="M10" s="33"/>
      <c r="N10" s="33" t="s">
        <v>49</v>
      </c>
      <c r="O10" s="33"/>
      <c r="P10" s="33" t="s">
        <v>50</v>
      </c>
      <c r="Q10" s="33"/>
    </row>
    <row r="11" spans="1:19" x14ac:dyDescent="0.35">
      <c r="A11" s="1">
        <v>0.32638348935870454</v>
      </c>
      <c r="B11" s="1">
        <v>10.74098349707363</v>
      </c>
      <c r="C11">
        <f t="shared" si="0"/>
        <v>62.490238299048755</v>
      </c>
      <c r="D11" s="1">
        <v>-1.6339095585281029</v>
      </c>
      <c r="E11" s="1">
        <v>-1.2661765243278778</v>
      </c>
      <c r="F11" s="1">
        <v>-0.21862097886332776</v>
      </c>
      <c r="G11" s="1">
        <v>-12.952548103364112</v>
      </c>
      <c r="H11" s="1">
        <v>0.7800366044320981</v>
      </c>
      <c r="I11" s="1">
        <v>4.9072708011856232</v>
      </c>
      <c r="J11" s="1">
        <v>1.7469585069775349</v>
      </c>
      <c r="K11" s="1">
        <v>2.5740753846872169</v>
      </c>
      <c r="L11" s="1">
        <v>2.7320163023105124</v>
      </c>
      <c r="M11" s="1">
        <v>2.5976264069826183</v>
      </c>
      <c r="N11" s="1">
        <v>3.7768927010474727</v>
      </c>
      <c r="O11" s="1">
        <v>1.6055035543724139</v>
      </c>
      <c r="P11" s="1">
        <v>4.8729247661540285</v>
      </c>
      <c r="Q11" s="1">
        <v>1.7383316129581219</v>
      </c>
    </row>
    <row r="12" spans="1:19" x14ac:dyDescent="0.35">
      <c r="A12" s="1">
        <v>0.32903011894086376</v>
      </c>
      <c r="B12" s="1">
        <v>9.5874677410211611</v>
      </c>
      <c r="C12">
        <f t="shared" si="0"/>
        <v>45.583575748796029</v>
      </c>
      <c r="D12" s="1">
        <v>-1.2148143999511376</v>
      </c>
      <c r="E12" s="1">
        <v>-1.3998950844013995</v>
      </c>
      <c r="F12" s="1">
        <v>-8.0413027113536373E-2</v>
      </c>
      <c r="G12" s="1">
        <v>-36.64785844391524</v>
      </c>
      <c r="H12" s="1">
        <v>0.93959664960857481</v>
      </c>
      <c r="I12" s="1">
        <v>4.8654471082816055</v>
      </c>
      <c r="J12" s="1">
        <v>1.7577820623628213</v>
      </c>
      <c r="K12" s="1">
        <v>3.0308073890956639</v>
      </c>
      <c r="L12" s="1">
        <v>2.8395560927165207</v>
      </c>
      <c r="M12" s="1">
        <v>2.2498571914227448</v>
      </c>
      <c r="N12" s="1">
        <v>3.7838162294647191</v>
      </c>
      <c r="O12" s="1">
        <v>2.1991755150640184</v>
      </c>
    </row>
    <row r="13" spans="1:19" x14ac:dyDescent="0.35">
      <c r="A13" s="1">
        <v>0.35269630794937257</v>
      </c>
      <c r="B13" s="1">
        <v>9.2546751473587889</v>
      </c>
      <c r="C13">
        <f t="shared" si="0"/>
        <v>41.20058767553617</v>
      </c>
      <c r="D13" s="1">
        <v>-0.79930037676240318</v>
      </c>
      <c r="E13" s="1">
        <v>-2.4538626014490106</v>
      </c>
      <c r="F13" s="1">
        <v>0.21942350182507653</v>
      </c>
      <c r="G13" s="1">
        <v>14.598464508663746</v>
      </c>
      <c r="H13" s="1">
        <v>1.0323361190457945</v>
      </c>
      <c r="I13" s="1">
        <v>3.9950439839670868</v>
      </c>
      <c r="J13" s="1">
        <v>1.7992260306200478</v>
      </c>
      <c r="K13" s="1">
        <v>3.3352401246833643</v>
      </c>
      <c r="L13" s="1">
        <v>2.8443479929264868</v>
      </c>
      <c r="M13" s="1">
        <v>1.8909385025804983</v>
      </c>
      <c r="N13" s="1">
        <v>3.9643327378726099</v>
      </c>
      <c r="O13" s="1">
        <v>1.302382871997251</v>
      </c>
    </row>
    <row r="14" spans="1:19" x14ac:dyDescent="0.35">
      <c r="A14" s="1">
        <v>0.42635173637245316</v>
      </c>
      <c r="B14" s="1">
        <v>7.6020117571713364</v>
      </c>
      <c r="C14">
        <f t="shared" si="0"/>
        <v>22.715756892310672</v>
      </c>
      <c r="D14" s="1">
        <v>-0.70848278331686743</v>
      </c>
      <c r="E14" s="1">
        <v>-3.0718400134410677</v>
      </c>
      <c r="F14" s="1">
        <v>0.27952518545498606</v>
      </c>
      <c r="G14" s="1">
        <v>11.610349684658033</v>
      </c>
      <c r="H14" s="1">
        <v>1.0619998571783071</v>
      </c>
      <c r="I14" s="1">
        <v>4.1165975250736917</v>
      </c>
      <c r="J14" s="1">
        <v>1.8131685843982268</v>
      </c>
      <c r="K14" s="1">
        <v>1.9628040564181299</v>
      </c>
      <c r="L14" s="1">
        <v>2.9413012650038581</v>
      </c>
      <c r="M14" s="1">
        <v>2.5044345463256232</v>
      </c>
    </row>
    <row r="15" spans="1:19" x14ac:dyDescent="0.35">
      <c r="A15" s="1">
        <v>0.46003146204748191</v>
      </c>
      <c r="B15" s="1">
        <v>7.8729687822435297</v>
      </c>
      <c r="C15">
        <f t="shared" si="0"/>
        <v>25.371993866920164</v>
      </c>
      <c r="F15" s="1">
        <v>0.32435758991050534</v>
      </c>
      <c r="G15" s="1">
        <v>10.414596992246825</v>
      </c>
      <c r="H15" s="1">
        <v>1.1065986351823085</v>
      </c>
      <c r="I15" s="1">
        <v>4.1135200986986611</v>
      </c>
      <c r="J15" s="1">
        <v>1.8258458036725642</v>
      </c>
      <c r="K15" s="1">
        <v>2.3716568064328927</v>
      </c>
      <c r="L15" s="1">
        <v>2.9850627394480398</v>
      </c>
      <c r="M15" s="1">
        <v>2.1522241369619284</v>
      </c>
    </row>
    <row r="16" spans="1:19" x14ac:dyDescent="0.35">
      <c r="A16" s="1">
        <v>0.47007569416018669</v>
      </c>
      <c r="B16" s="1">
        <v>6.8337097687552193</v>
      </c>
      <c r="C16">
        <f t="shared" si="0"/>
        <v>15.982428937283558</v>
      </c>
      <c r="F16" s="1">
        <v>0.32638348935870454</v>
      </c>
      <c r="G16" s="1">
        <v>10.74098349707363</v>
      </c>
      <c r="H16" s="1">
        <v>1.1203587215859443</v>
      </c>
      <c r="I16" s="1">
        <v>3.5651409709066448</v>
      </c>
      <c r="J16" s="1">
        <v>1.8724176167452242</v>
      </c>
      <c r="K16" s="1">
        <v>2.789164450157005</v>
      </c>
      <c r="L16" s="1">
        <v>3.0082821391843027</v>
      </c>
      <c r="M16" s="1">
        <v>1.5415777637255146</v>
      </c>
    </row>
    <row r="17" spans="1:13" x14ac:dyDescent="0.35">
      <c r="A17" s="1">
        <v>0.51877743013756117</v>
      </c>
      <c r="B17" s="1">
        <v>7.2390060997243255</v>
      </c>
      <c r="C17">
        <f t="shared" si="0"/>
        <v>19.387283840055034</v>
      </c>
      <c r="F17" s="1">
        <v>0.32903011894086376</v>
      </c>
      <c r="G17" s="1">
        <v>9.5874677410211611</v>
      </c>
      <c r="H17" s="1">
        <v>1.1585097505885642</v>
      </c>
      <c r="I17" s="1">
        <v>3.7323428638050284</v>
      </c>
      <c r="J17" s="1">
        <v>2.0219487775320886</v>
      </c>
      <c r="K17" s="1">
        <v>2.5458586781576344</v>
      </c>
      <c r="L17" s="1">
        <v>3.0511295714532025</v>
      </c>
      <c r="M17" s="1">
        <v>1.9770801309233885</v>
      </c>
    </row>
    <row r="18" spans="1:13" x14ac:dyDescent="0.35">
      <c r="A18" s="1">
        <v>0.56228481449943502</v>
      </c>
      <c r="B18" s="1">
        <v>6.1918963726836882</v>
      </c>
      <c r="C18">
        <f t="shared" si="0"/>
        <v>11.262666314414766</v>
      </c>
      <c r="F18" s="1">
        <v>0.35269630794937257</v>
      </c>
      <c r="G18" s="1">
        <v>9.2546751473587889</v>
      </c>
      <c r="H18" s="1">
        <v>1.1904654153695446</v>
      </c>
      <c r="I18" s="1">
        <v>3.741327426250495</v>
      </c>
      <c r="J18" s="1">
        <v>2.0406405989560881</v>
      </c>
      <c r="K18" s="1">
        <v>2.7187549267219255</v>
      </c>
      <c r="L18" s="1">
        <v>3.0732337033114163</v>
      </c>
      <c r="M18" s="1">
        <v>2.2507473789281156</v>
      </c>
    </row>
    <row r="19" spans="1:13" x14ac:dyDescent="0.35">
      <c r="A19" s="1">
        <v>0.57619496752886334</v>
      </c>
      <c r="B19" s="1">
        <v>6.5526062074367468</v>
      </c>
      <c r="C19">
        <f t="shared" si="0"/>
        <v>13.813854820202176</v>
      </c>
      <c r="F19" s="1">
        <v>0.42635173637245316</v>
      </c>
      <c r="G19" s="1">
        <v>7.6020117571713364</v>
      </c>
      <c r="H19" s="1">
        <v>1.2083779135209625</v>
      </c>
      <c r="I19" s="1">
        <v>3.4978776420666979</v>
      </c>
      <c r="J19" s="1">
        <v>2.0529034297069302</v>
      </c>
      <c r="K19" s="1">
        <v>2.5455970994181998</v>
      </c>
      <c r="L19" s="1">
        <v>3.1021658666431904</v>
      </c>
      <c r="M19" s="1">
        <v>1.5610282806269744</v>
      </c>
    </row>
    <row r="20" spans="1:13" x14ac:dyDescent="0.35">
      <c r="A20" s="1">
        <v>0.60323253971000668</v>
      </c>
      <c r="B20" s="1">
        <v>5.9851777447382339</v>
      </c>
      <c r="C20">
        <f t="shared" si="0"/>
        <v>9.9179077671953895</v>
      </c>
      <c r="F20" s="1">
        <v>0.46003146204748191</v>
      </c>
      <c r="G20" s="1">
        <v>7.8729687822435297</v>
      </c>
      <c r="H20" s="1">
        <v>1.2493188175212708</v>
      </c>
      <c r="I20" s="1">
        <v>2.9734508981852668</v>
      </c>
      <c r="J20" s="1">
        <v>2.1687446330033708</v>
      </c>
      <c r="K20" s="1">
        <v>2.2329025263191635</v>
      </c>
      <c r="L20" s="1">
        <v>3.2104628113884246</v>
      </c>
      <c r="M20" s="1">
        <v>1.8094358029897586</v>
      </c>
    </row>
    <row r="21" spans="1:13" x14ac:dyDescent="0.35">
      <c r="A21" s="1">
        <v>0.60844053374603391</v>
      </c>
      <c r="B21" s="1">
        <v>5.9929200564896146</v>
      </c>
      <c r="C21">
        <f t="shared" si="0"/>
        <v>9.9667329861718645</v>
      </c>
      <c r="F21" s="1">
        <v>0.47007569416018669</v>
      </c>
      <c r="G21" s="1">
        <v>6.8337097687552193</v>
      </c>
      <c r="H21" s="1">
        <v>1.3013083768455544</v>
      </c>
      <c r="I21" s="1">
        <v>3.468943679355081</v>
      </c>
      <c r="J21" s="1">
        <v>2.1932941687409766</v>
      </c>
      <c r="K21" s="1">
        <v>2.6856125861985078</v>
      </c>
      <c r="L21" s="1">
        <v>3.2115610262408154</v>
      </c>
      <c r="M21" s="1">
        <v>2.5971468108299631</v>
      </c>
    </row>
    <row r="22" spans="1:13" x14ac:dyDescent="0.35">
      <c r="A22" s="1">
        <v>0.69118010893726023</v>
      </c>
      <c r="B22" s="1">
        <v>4.9771527739084043</v>
      </c>
      <c r="C22">
        <f t="shared" si="0"/>
        <v>4.5849345137552753</v>
      </c>
      <c r="F22" s="1">
        <v>0.51877743013756117</v>
      </c>
      <c r="G22" s="1">
        <v>7.2390060997243255</v>
      </c>
      <c r="H22" s="1">
        <v>1.4614976786688203</v>
      </c>
      <c r="I22" s="1">
        <v>2.7846071085183799</v>
      </c>
      <c r="J22" s="1">
        <v>2.398138523552916</v>
      </c>
      <c r="K22" s="1">
        <v>1.6326848593385397</v>
      </c>
      <c r="L22" s="1">
        <v>3.35261001206527</v>
      </c>
      <c r="M22" s="1">
        <v>1.8255138818324936</v>
      </c>
    </row>
    <row r="23" spans="1:13" x14ac:dyDescent="0.35">
      <c r="A23" s="1">
        <v>0.7800366044320981</v>
      </c>
      <c r="B23" s="1">
        <v>4.9072708011856232</v>
      </c>
      <c r="C23">
        <f t="shared" si="0"/>
        <v>4.2905490120860392</v>
      </c>
      <c r="F23" s="1">
        <v>0.56228481449943502</v>
      </c>
      <c r="G23" s="1">
        <v>6.1918963726836882</v>
      </c>
      <c r="H23" s="1">
        <v>1.5172695990841021</v>
      </c>
      <c r="I23" s="1">
        <v>3.5124717648815653</v>
      </c>
      <c r="J23" s="1">
        <v>2.467336291068932</v>
      </c>
      <c r="K23" s="1">
        <v>2.4237925364923836</v>
      </c>
      <c r="L23" s="1">
        <v>3.4356275515747257</v>
      </c>
      <c r="M23" s="1">
        <v>2.2257926398215488</v>
      </c>
    </row>
    <row r="24" spans="1:13" x14ac:dyDescent="0.35">
      <c r="A24" s="1">
        <v>0.93959664960857481</v>
      </c>
      <c r="B24" s="1">
        <v>4.8654471082816055</v>
      </c>
      <c r="C24">
        <f t="shared" si="0"/>
        <v>4.1190340458488262</v>
      </c>
      <c r="F24" s="1">
        <v>0.57619496752886334</v>
      </c>
      <c r="G24" s="1">
        <v>6.5526062074367468</v>
      </c>
      <c r="H24" s="1">
        <v>1.5187617388291983</v>
      </c>
      <c r="I24" s="1">
        <v>2.9238767967368204</v>
      </c>
      <c r="J24" s="1">
        <v>2.516169335343875</v>
      </c>
      <c r="K24" s="1">
        <v>1.9911573653513557</v>
      </c>
    </row>
    <row r="25" spans="1:13" x14ac:dyDescent="0.35">
      <c r="A25" s="1">
        <v>1.0323361190457945</v>
      </c>
      <c r="B25" s="1">
        <v>3.9950439839670868</v>
      </c>
      <c r="C25">
        <f t="shared" si="0"/>
        <v>1.3435991157205096</v>
      </c>
      <c r="F25" s="1">
        <v>0.60323253971000668</v>
      </c>
      <c r="G25" s="1">
        <v>5.9851777447382339</v>
      </c>
      <c r="H25" s="1">
        <v>1.5232364527619211</v>
      </c>
      <c r="I25" s="1">
        <v>2.6887508131849622</v>
      </c>
      <c r="J25" s="1">
        <v>2.539678636516328</v>
      </c>
      <c r="K25" s="1">
        <v>2.5669571497706078</v>
      </c>
    </row>
    <row r="26" spans="1:13" x14ac:dyDescent="0.35">
      <c r="A26" s="1">
        <v>1.0619998571783071</v>
      </c>
      <c r="B26" s="1">
        <v>4.1165975250736917</v>
      </c>
      <c r="C26">
        <f t="shared" si="0"/>
        <v>1.6401688487099557</v>
      </c>
      <c r="F26" s="1">
        <v>0.60844053374603391</v>
      </c>
      <c r="G26" s="1">
        <v>5.9929200564896146</v>
      </c>
      <c r="H26" s="1">
        <v>1.5249588083534036</v>
      </c>
      <c r="I26" s="1">
        <v>2.5916726801733851</v>
      </c>
      <c r="J26" s="1">
        <v>2.542889721247775</v>
      </c>
      <c r="K26" s="1">
        <v>2.2182256529298696</v>
      </c>
    </row>
    <row r="27" spans="1:13" x14ac:dyDescent="0.35">
      <c r="A27" s="1">
        <v>1.1065986351823085</v>
      </c>
      <c r="B27" s="1">
        <v>4.1135200986986611</v>
      </c>
      <c r="C27">
        <f t="shared" si="0"/>
        <v>1.6322958561545036</v>
      </c>
      <c r="F27" s="1">
        <v>0.69118010893726023</v>
      </c>
      <c r="G27" s="1">
        <v>4.9771527739084043</v>
      </c>
      <c r="H27" s="1">
        <v>1.5457328042102745</v>
      </c>
      <c r="I27" s="1">
        <v>3.1414988455971748</v>
      </c>
      <c r="J27" s="1">
        <v>2.6137672117911279</v>
      </c>
      <c r="K27" s="1">
        <v>2.3840219250694767</v>
      </c>
    </row>
    <row r="28" spans="1:13" x14ac:dyDescent="0.35">
      <c r="A28" s="1">
        <v>1.1203587215859443</v>
      </c>
      <c r="B28" s="1">
        <v>3.5651409709066448</v>
      </c>
      <c r="C28">
        <f t="shared" si="0"/>
        <v>0.53178254173895123</v>
      </c>
      <c r="H28" s="1">
        <v>1.5844414671519189</v>
      </c>
      <c r="I28" s="1">
        <v>2.7672254417262598</v>
      </c>
    </row>
    <row r="29" spans="1:13" x14ac:dyDescent="0.35">
      <c r="A29" s="1">
        <v>1.1585097505885642</v>
      </c>
      <c r="B29" s="1">
        <v>3.7323428638050284</v>
      </c>
      <c r="C29">
        <f t="shared" si="0"/>
        <v>0.80359769728010211</v>
      </c>
      <c r="H29" s="1">
        <v>1.5993867388388026</v>
      </c>
      <c r="I29" s="1">
        <v>3.0585696675448837</v>
      </c>
    </row>
    <row r="30" spans="1:13" x14ac:dyDescent="0.35">
      <c r="A30" s="1">
        <v>1.1904654153695446</v>
      </c>
      <c r="B30" s="1">
        <v>3.741327426250495</v>
      </c>
      <c r="C30">
        <f t="shared" si="0"/>
        <v>0.81978659203940663</v>
      </c>
      <c r="H30" s="1">
        <v>1.606057882476307</v>
      </c>
      <c r="I30" s="1">
        <v>2.5474535953745363</v>
      </c>
    </row>
    <row r="31" spans="1:13" x14ac:dyDescent="0.35">
      <c r="A31" s="1">
        <v>1.2083779135209625</v>
      </c>
      <c r="B31" s="1">
        <v>3.4978776420666979</v>
      </c>
      <c r="C31">
        <f t="shared" si="0"/>
        <v>0.43820545540554418</v>
      </c>
    </row>
    <row r="32" spans="1:13" x14ac:dyDescent="0.35">
      <c r="A32" s="1">
        <v>1.2493188175212708</v>
      </c>
      <c r="B32" s="1">
        <v>2.9734508981852668</v>
      </c>
      <c r="C32">
        <f t="shared" si="0"/>
        <v>1.8918391341539203E-2</v>
      </c>
      <c r="D32" s="34" t="s">
        <v>64</v>
      </c>
      <c r="E32" s="34"/>
    </row>
    <row r="33" spans="1:17" x14ac:dyDescent="0.35">
      <c r="A33" s="1">
        <v>1.3013083768455544</v>
      </c>
      <c r="B33" s="1">
        <v>3.468943679355081</v>
      </c>
      <c r="C33">
        <f t="shared" si="0"/>
        <v>0.40073574767504389</v>
      </c>
      <c r="D33" s="33" t="s">
        <v>44</v>
      </c>
      <c r="E33" s="33"/>
      <c r="F33" s="33" t="s">
        <v>45</v>
      </c>
      <c r="G33" s="33"/>
      <c r="H33" s="33" t="s">
        <v>46</v>
      </c>
      <c r="I33" s="33"/>
      <c r="J33" s="33" t="s">
        <v>47</v>
      </c>
      <c r="K33" s="33"/>
      <c r="L33" s="33" t="s">
        <v>48</v>
      </c>
      <c r="M33" s="33"/>
      <c r="N33" s="33" t="s">
        <v>49</v>
      </c>
      <c r="O33" s="33"/>
      <c r="P33" s="33" t="s">
        <v>50</v>
      </c>
      <c r="Q33" s="33"/>
    </row>
    <row r="34" spans="1:17" x14ac:dyDescent="0.35">
      <c r="A34" s="1">
        <v>1.4614976786688203</v>
      </c>
      <c r="B34" s="1">
        <v>2.7846071085183799</v>
      </c>
      <c r="C34">
        <f t="shared" si="0"/>
        <v>2.6316537228099064E-3</v>
      </c>
      <c r="E34">
        <f>POWER(E11-$M$3,2)</f>
        <v>0.61115969166065298</v>
      </c>
      <c r="G34">
        <f>POWER(G11-$M$4,2)</f>
        <v>303.26562636384881</v>
      </c>
      <c r="I34">
        <f>POWER(I11-$M$5,2)</f>
        <v>2.1246453235322695</v>
      </c>
      <c r="K34">
        <f>POWER(K11-$M$6,2)</f>
        <v>1.0596498545208296E-2</v>
      </c>
      <c r="M34">
        <f>POWER(M11-$M$7,2)</f>
        <v>0.25663886943719594</v>
      </c>
      <c r="O34">
        <f>POWER(O11-$M$8,2)</f>
        <v>9.3800050368131067E-3</v>
      </c>
      <c r="Q34">
        <f>POWER(Q11-$M$9,2)</f>
        <v>0</v>
      </c>
    </row>
    <row r="35" spans="1:17" x14ac:dyDescent="0.35">
      <c r="A35" s="1">
        <v>1.5172695990841021</v>
      </c>
      <c r="B35" s="1">
        <v>3.5124717648815653</v>
      </c>
      <c r="C35">
        <f t="shared" si="0"/>
        <v>0.45774021267951637</v>
      </c>
      <c r="E35">
        <f t="shared" ref="E35:E37" si="7">POWER(E12-$M$3,2)</f>
        <v>0.41996682141794378</v>
      </c>
      <c r="G35">
        <f t="shared" ref="G35:G50" si="8">POWER(G12-$M$4,2)</f>
        <v>1690.0184328071907</v>
      </c>
      <c r="I35">
        <f t="shared" ref="I35:I53" si="9">POWER(I12-$M$5,2)</f>
        <v>2.0044687505084884</v>
      </c>
      <c r="K35">
        <f t="shared" ref="K35:K50" si="10">POWER(K12-$M$6,2)</f>
        <v>0.31323196387146612</v>
      </c>
      <c r="M35">
        <f t="shared" ref="M35:M46" si="11">POWER(M12-$M$7,2)</f>
        <v>2.5225747500954299E-2</v>
      </c>
      <c r="O35">
        <f t="shared" ref="O35:O36" si="12">POWER(O12-$M$8,2)</f>
        <v>0.24683163722851142</v>
      </c>
    </row>
    <row r="36" spans="1:17" x14ac:dyDescent="0.35">
      <c r="A36" s="1">
        <v>1.5187617388291983</v>
      </c>
      <c r="B36" s="1">
        <v>2.9238767967368204</v>
      </c>
      <c r="C36">
        <f t="shared" si="0"/>
        <v>7.738728254031573E-3</v>
      </c>
      <c r="E36">
        <f t="shared" si="7"/>
        <v>0.16477027153549151</v>
      </c>
      <c r="G36">
        <f t="shared" si="8"/>
        <v>102.74841289672187</v>
      </c>
      <c r="I36">
        <f t="shared" si="9"/>
        <v>0.2974497049556169</v>
      </c>
      <c r="K36">
        <f t="shared" si="10"/>
        <v>0.7466757840530448</v>
      </c>
      <c r="M36">
        <f t="shared" si="11"/>
        <v>4.0037022113431991E-2</v>
      </c>
      <c r="O36">
        <f t="shared" si="12"/>
        <v>0.15997688761923445</v>
      </c>
    </row>
    <row r="37" spans="1:17" x14ac:dyDescent="0.35">
      <c r="A37" s="1">
        <v>1.5232364527619211</v>
      </c>
      <c r="B37" s="1">
        <v>2.6887508131849622</v>
      </c>
      <c r="C37">
        <f t="shared" si="0"/>
        <v>2.1654871193314849E-2</v>
      </c>
      <c r="E37">
        <f t="shared" si="7"/>
        <v>1.0483639557552389</v>
      </c>
      <c r="G37">
        <f t="shared" si="8"/>
        <v>51.09925593376451</v>
      </c>
      <c r="I37">
        <f t="shared" si="9"/>
        <v>0.44481301793482997</v>
      </c>
      <c r="K37">
        <f t="shared" si="10"/>
        <v>0.25840145560249905</v>
      </c>
      <c r="M37">
        <f t="shared" si="11"/>
        <v>0.17090246197105013</v>
      </c>
    </row>
    <row r="38" spans="1:17" x14ac:dyDescent="0.35">
      <c r="A38" s="1">
        <v>1.5249588083534036</v>
      </c>
      <c r="B38" s="1">
        <v>2.5916726801733851</v>
      </c>
      <c r="C38">
        <f t="shared" si="0"/>
        <v>5.9650283276279178E-2</v>
      </c>
      <c r="G38">
        <f t="shared" si="8"/>
        <v>35.433704670031524</v>
      </c>
      <c r="I38">
        <f t="shared" si="9"/>
        <v>0.44071755228713522</v>
      </c>
      <c r="K38">
        <f t="shared" si="10"/>
        <v>9.8961277097116291E-3</v>
      </c>
      <c r="M38">
        <f t="shared" si="11"/>
        <v>3.744595549310534E-3</v>
      </c>
    </row>
    <row r="39" spans="1:17" x14ac:dyDescent="0.35">
      <c r="A39" s="1">
        <v>1.5457328042102745</v>
      </c>
      <c r="B39" s="1">
        <v>3.1414988455971748</v>
      </c>
      <c r="C39">
        <f t="shared" si="0"/>
        <v>9.3386525873255521E-2</v>
      </c>
      <c r="G39">
        <f t="shared" si="8"/>
        <v>39.42594357924596</v>
      </c>
      <c r="I39">
        <f t="shared" si="9"/>
        <v>1.333712829409631E-2</v>
      </c>
      <c r="K39">
        <f t="shared" si="10"/>
        <v>0.101142038341498</v>
      </c>
      <c r="M39">
        <f t="shared" si="11"/>
        <v>0.3018988989161997</v>
      </c>
    </row>
    <row r="40" spans="1:17" x14ac:dyDescent="0.35">
      <c r="A40" s="1">
        <v>1.5844414671519189</v>
      </c>
      <c r="B40" s="1">
        <v>2.7672254417262598</v>
      </c>
      <c r="C40">
        <f t="shared" si="0"/>
        <v>4.7171227845318143E-3</v>
      </c>
      <c r="G40">
        <f t="shared" si="8"/>
        <v>26.270672469368456</v>
      </c>
      <c r="I40">
        <f t="shared" si="9"/>
        <v>7.9912719185932193E-2</v>
      </c>
      <c r="K40">
        <f t="shared" si="10"/>
        <v>5.583465293130239E-3</v>
      </c>
      <c r="M40">
        <f t="shared" si="11"/>
        <v>1.2984808872108313E-2</v>
      </c>
    </row>
    <row r="41" spans="1:17" x14ac:dyDescent="0.35">
      <c r="A41" s="1">
        <v>1.5993867388388026</v>
      </c>
      <c r="B41" s="1">
        <v>3.0585696675448837</v>
      </c>
      <c r="C41">
        <f t="shared" si="0"/>
        <v>4.9578772650442415E-2</v>
      </c>
      <c r="G41">
        <f t="shared" si="8"/>
        <v>22.96997155233926</v>
      </c>
      <c r="I41">
        <f t="shared" si="9"/>
        <v>8.5073104321886944E-2</v>
      </c>
      <c r="K41">
        <f t="shared" si="10"/>
        <v>6.1315088671182842E-2</v>
      </c>
      <c r="M41">
        <f t="shared" si="11"/>
        <v>2.5509310052100824E-2</v>
      </c>
    </row>
    <row r="42" spans="1:17" x14ac:dyDescent="0.35">
      <c r="A42" s="1">
        <v>1.606057882476307</v>
      </c>
      <c r="B42" s="1">
        <v>2.5474535953745363</v>
      </c>
      <c r="C42">
        <f t="shared" si="0"/>
        <v>8.3205225262324212E-2</v>
      </c>
      <c r="G42">
        <f t="shared" si="8"/>
        <v>9.8598287724986857</v>
      </c>
      <c r="I42">
        <f t="shared" si="9"/>
        <v>2.325472821956017E-3</v>
      </c>
      <c r="K42">
        <f t="shared" si="10"/>
        <v>5.5444420353394077E-3</v>
      </c>
      <c r="M42">
        <f t="shared" si="11"/>
        <v>0.28090292118825089</v>
      </c>
    </row>
    <row r="43" spans="1:17" x14ac:dyDescent="0.35">
      <c r="A43" s="1">
        <v>1.7469585069775349</v>
      </c>
      <c r="B43" s="1">
        <v>2.5740753846872169</v>
      </c>
      <c r="C43">
        <f t="shared" si="0"/>
        <v>6.8555666447565319E-2</v>
      </c>
      <c r="G43">
        <f t="shared" si="8"/>
        <v>11.634876340520545</v>
      </c>
      <c r="I43">
        <f t="shared" si="9"/>
        <v>0.22676985664351068</v>
      </c>
      <c r="K43">
        <f t="shared" si="10"/>
        <v>5.675523050649476E-2</v>
      </c>
      <c r="M43">
        <f t="shared" si="11"/>
        <v>7.9295875511910724E-2</v>
      </c>
    </row>
    <row r="44" spans="1:17" x14ac:dyDescent="0.35">
      <c r="A44" s="1">
        <v>1.7577820623628213</v>
      </c>
      <c r="B44" s="1">
        <v>3.0308073890956639</v>
      </c>
      <c r="C44">
        <f t="shared" si="0"/>
        <v>3.7986257194938498E-2</v>
      </c>
      <c r="G44">
        <f t="shared" si="8"/>
        <v>5.625124254424767</v>
      </c>
      <c r="I44">
        <f t="shared" si="9"/>
        <v>3.7207299665880565E-4</v>
      </c>
      <c r="K44">
        <f t="shared" si="10"/>
        <v>4.6000167743506813E-2</v>
      </c>
      <c r="M44">
        <f t="shared" si="11"/>
        <v>0.25615317706835233</v>
      </c>
    </row>
    <row r="45" spans="1:17" x14ac:dyDescent="0.35">
      <c r="A45" s="1">
        <v>1.7992260306200478</v>
      </c>
      <c r="B45" s="1">
        <v>3.3352401246833643</v>
      </c>
      <c r="C45">
        <f t="shared" si="0"/>
        <v>0.24933381414095052</v>
      </c>
      <c r="G45">
        <f t="shared" si="8"/>
        <v>7.7118999035446532</v>
      </c>
      <c r="I45">
        <f t="shared" si="9"/>
        <v>0.44228801373081111</v>
      </c>
      <c r="K45">
        <f t="shared" si="10"/>
        <v>0.70300046493924484</v>
      </c>
      <c r="M45">
        <f t="shared" si="11"/>
        <v>7.0499359400309408E-2</v>
      </c>
    </row>
    <row r="46" spans="1:17" x14ac:dyDescent="0.35">
      <c r="A46" s="1">
        <v>1.8131685843982268</v>
      </c>
      <c r="B46" s="1">
        <v>1.9628040564181299</v>
      </c>
      <c r="C46">
        <f t="shared" si="0"/>
        <v>0.76230832216322142</v>
      </c>
      <c r="G46">
        <f t="shared" si="8"/>
        <v>2.9926268186223699</v>
      </c>
      <c r="I46">
        <f t="shared" si="9"/>
        <v>3.9460105793920602E-3</v>
      </c>
      <c r="K46">
        <f t="shared" si="10"/>
        <v>2.2414119876682853E-3</v>
      </c>
      <c r="M46">
        <f t="shared" si="11"/>
        <v>1.8160689741173158E-2</v>
      </c>
    </row>
    <row r="47" spans="1:17" x14ac:dyDescent="0.35">
      <c r="A47" s="1">
        <v>1.8258458036725642</v>
      </c>
      <c r="B47" s="1">
        <v>2.3716568064328927</v>
      </c>
      <c r="C47">
        <f t="shared" si="0"/>
        <v>0.21552801468728316</v>
      </c>
      <c r="G47">
        <f t="shared" si="8"/>
        <v>4.3707374713750324</v>
      </c>
      <c r="I47">
        <f t="shared" si="9"/>
        <v>0.27644217808074556</v>
      </c>
      <c r="K47">
        <f t="shared" si="10"/>
        <v>0.23037957539491558</v>
      </c>
    </row>
    <row r="48" spans="1:17" x14ac:dyDescent="0.35">
      <c r="A48" s="1">
        <v>1.8724176167452242</v>
      </c>
      <c r="B48" s="1">
        <v>2.789164450157005</v>
      </c>
      <c r="C48">
        <f t="shared" si="0"/>
        <v>2.1848430562684631E-3</v>
      </c>
      <c r="G48">
        <f t="shared" si="8"/>
        <v>2.3201456004050018</v>
      </c>
      <c r="I48">
        <f t="shared" si="9"/>
        <v>0.57897439865769951</v>
      </c>
      <c r="K48">
        <f t="shared" si="10"/>
        <v>9.1816756393849168E-3</v>
      </c>
    </row>
    <row r="49" spans="1:11" x14ac:dyDescent="0.35">
      <c r="A49" s="1">
        <v>2.0219487775320886</v>
      </c>
      <c r="B49" s="1">
        <v>2.5458586781576344</v>
      </c>
      <c r="C49">
        <f t="shared" si="0"/>
        <v>8.4127886844168998E-2</v>
      </c>
      <c r="G49">
        <f t="shared" si="8"/>
        <v>2.3437917597280218</v>
      </c>
      <c r="I49">
        <f t="shared" si="9"/>
        <v>0.73613277840140245</v>
      </c>
      <c r="K49">
        <f t="shared" si="10"/>
        <v>6.3963688799398732E-2</v>
      </c>
    </row>
    <row r="50" spans="1:11" x14ac:dyDescent="0.35">
      <c r="A50" s="1">
        <v>2.0406405989560881</v>
      </c>
      <c r="B50" s="1">
        <v>2.7187549267219255</v>
      </c>
      <c r="C50">
        <f t="shared" si="0"/>
        <v>1.3724550854441389E-2</v>
      </c>
      <c r="G50">
        <f t="shared" si="8"/>
        <v>0.26540780011243559</v>
      </c>
      <c r="I50">
        <f t="shared" si="9"/>
        <v>9.495989845056968E-2</v>
      </c>
      <c r="K50">
        <f t="shared" si="10"/>
        <v>7.5888776007884979E-3</v>
      </c>
    </row>
    <row r="51" spans="1:11" x14ac:dyDescent="0.35">
      <c r="A51" s="1">
        <v>2.0529034297069302</v>
      </c>
      <c r="B51" s="1">
        <v>2.5455970994181998</v>
      </c>
      <c r="C51">
        <f t="shared" si="0"/>
        <v>8.4279696088205389E-2</v>
      </c>
      <c r="I51">
        <f t="shared" si="9"/>
        <v>0.46570939988925064</v>
      </c>
    </row>
    <row r="52" spans="1:11" x14ac:dyDescent="0.35">
      <c r="A52" s="1">
        <v>2.1687446330033708</v>
      </c>
      <c r="B52" s="1">
        <v>2.2329025263191635</v>
      </c>
      <c r="C52">
        <f t="shared" si="0"/>
        <v>0.36361409973257253</v>
      </c>
      <c r="I52">
        <f t="shared" si="9"/>
        <v>0.15294733489419071</v>
      </c>
    </row>
    <row r="53" spans="1:11" x14ac:dyDescent="0.35">
      <c r="A53" s="1">
        <v>2.1932941687409766</v>
      </c>
      <c r="B53" s="1">
        <v>2.6856125861985078</v>
      </c>
      <c r="C53">
        <f t="shared" si="0"/>
        <v>2.2588337157188294E-2</v>
      </c>
      <c r="I53">
        <f t="shared" si="9"/>
        <v>0.81396644627975834</v>
      </c>
    </row>
    <row r="54" spans="1:11" x14ac:dyDescent="0.35">
      <c r="A54" s="1">
        <v>2.398138523552916</v>
      </c>
      <c r="B54" s="1">
        <v>1.6326848593385397</v>
      </c>
      <c r="C54">
        <f t="shared" si="0"/>
        <v>1.4477429300507059</v>
      </c>
    </row>
    <row r="55" spans="1:11" x14ac:dyDescent="0.35">
      <c r="A55" s="1">
        <v>2.467336291068932</v>
      </c>
      <c r="B55" s="1">
        <v>2.4237925364923836</v>
      </c>
      <c r="C55">
        <f t="shared" si="0"/>
        <v>0.16983812904529724</v>
      </c>
    </row>
    <row r="56" spans="1:11" x14ac:dyDescent="0.35">
      <c r="A56" s="1">
        <v>2.516169335343875</v>
      </c>
      <c r="B56" s="1">
        <v>1.9911573653513557</v>
      </c>
      <c r="C56">
        <f t="shared" si="0"/>
        <v>0.71360153120753289</v>
      </c>
    </row>
    <row r="57" spans="1:11" x14ac:dyDescent="0.35">
      <c r="A57" s="1">
        <v>2.539678636516328</v>
      </c>
      <c r="B57" s="1">
        <v>2.5669571497706078</v>
      </c>
      <c r="C57">
        <f t="shared" si="0"/>
        <v>7.2333890119863187E-2</v>
      </c>
    </row>
    <row r="58" spans="1:11" x14ac:dyDescent="0.35">
      <c r="A58" s="1">
        <v>2.542889721247775</v>
      </c>
      <c r="B58" s="1">
        <v>2.2182256529298696</v>
      </c>
      <c r="C58">
        <f t="shared" si="0"/>
        <v>0.38152994377836202</v>
      </c>
    </row>
    <row r="59" spans="1:11" x14ac:dyDescent="0.35">
      <c r="A59" s="1">
        <v>2.6137672117911279</v>
      </c>
      <c r="B59" s="1">
        <v>2.3840219250694767</v>
      </c>
      <c r="C59">
        <f t="shared" si="0"/>
        <v>0.20419989946558489</v>
      </c>
    </row>
    <row r="60" spans="1:11" x14ac:dyDescent="0.35">
      <c r="A60" s="1">
        <v>2.7320163023105124</v>
      </c>
      <c r="B60" s="1">
        <v>2.5976264069826183</v>
      </c>
      <c r="C60">
        <f t="shared" si="0"/>
        <v>5.6777524221885797E-2</v>
      </c>
    </row>
    <row r="61" spans="1:11" x14ac:dyDescent="0.35">
      <c r="A61" s="1">
        <v>2.8395560927165207</v>
      </c>
      <c r="B61" s="1">
        <v>2.2498571914227448</v>
      </c>
      <c r="C61">
        <f t="shared" si="0"/>
        <v>0.34345409089678519</v>
      </c>
    </row>
    <row r="62" spans="1:11" x14ac:dyDescent="0.35">
      <c r="A62" s="1">
        <v>2.8443479929264868</v>
      </c>
      <c r="B62" s="1">
        <v>1.8909385025804983</v>
      </c>
      <c r="C62">
        <f t="shared" si="0"/>
        <v>0.89296499796417794</v>
      </c>
    </row>
    <row r="63" spans="1:11" x14ac:dyDescent="0.35">
      <c r="A63" s="1">
        <v>2.9413012650038581</v>
      </c>
      <c r="B63" s="1">
        <v>2.5044345463256232</v>
      </c>
      <c r="C63">
        <f t="shared" si="0"/>
        <v>0.10987382508257292</v>
      </c>
    </row>
    <row r="64" spans="1:11" x14ac:dyDescent="0.35">
      <c r="A64" s="1">
        <v>2.9850627394480398</v>
      </c>
      <c r="B64" s="1">
        <v>2.1522241369619284</v>
      </c>
      <c r="C64">
        <f t="shared" si="0"/>
        <v>0.46742192212303973</v>
      </c>
    </row>
    <row r="65" spans="1:3" x14ac:dyDescent="0.35">
      <c r="A65" s="1">
        <v>3.0082821391843027</v>
      </c>
      <c r="B65" s="1">
        <v>1.5415777637255146</v>
      </c>
      <c r="C65">
        <f t="shared" si="0"/>
        <v>1.6752875374939342</v>
      </c>
    </row>
    <row r="66" spans="1:3" x14ac:dyDescent="0.35">
      <c r="A66" s="1">
        <v>3.0511295714532025</v>
      </c>
      <c r="B66" s="1">
        <v>1.9770801309233885</v>
      </c>
      <c r="C66">
        <f t="shared" si="0"/>
        <v>0.73758317011686825</v>
      </c>
    </row>
    <row r="67" spans="1:3" x14ac:dyDescent="0.35">
      <c r="A67" s="1">
        <v>3.0732337033114163</v>
      </c>
      <c r="B67" s="1">
        <v>2.2507473789281156</v>
      </c>
      <c r="C67">
        <f t="shared" ref="C67:C76" si="13">POWER(B67-$S$3,2)</f>
        <v>0.34241149533264076</v>
      </c>
    </row>
    <row r="68" spans="1:3" x14ac:dyDescent="0.35">
      <c r="A68" s="1">
        <v>3.1021658666431904</v>
      </c>
      <c r="B68" s="1">
        <v>1.5610282806269744</v>
      </c>
      <c r="C68">
        <f t="shared" si="13"/>
        <v>1.6253151242624002</v>
      </c>
    </row>
    <row r="69" spans="1:3" x14ac:dyDescent="0.35">
      <c r="A69" s="1">
        <v>3.2104628113884246</v>
      </c>
      <c r="B69" s="1">
        <v>1.8094358029897586</v>
      </c>
      <c r="C69">
        <f t="shared" si="13"/>
        <v>1.0536426151941665</v>
      </c>
    </row>
    <row r="70" spans="1:3" x14ac:dyDescent="0.35">
      <c r="A70" s="1">
        <v>3.2115610262408154</v>
      </c>
      <c r="B70" s="1">
        <v>2.5971468108299631</v>
      </c>
      <c r="C70">
        <f t="shared" si="13"/>
        <v>5.7006310910621194E-2</v>
      </c>
    </row>
    <row r="71" spans="1:3" x14ac:dyDescent="0.35">
      <c r="A71" s="1">
        <v>3.35261001206527</v>
      </c>
      <c r="B71" s="1">
        <v>1.8255138818324936</v>
      </c>
      <c r="C71">
        <f t="shared" si="13"/>
        <v>1.0208937580230275</v>
      </c>
    </row>
    <row r="72" spans="1:3" x14ac:dyDescent="0.35">
      <c r="A72" s="1">
        <v>3.4356275515747257</v>
      </c>
      <c r="B72" s="1">
        <v>2.2257926398215488</v>
      </c>
      <c r="C72">
        <f t="shared" si="13"/>
        <v>0.37223923346470916</v>
      </c>
    </row>
    <row r="73" spans="1:3" x14ac:dyDescent="0.35">
      <c r="A73" s="1">
        <v>3.7768927010474727</v>
      </c>
      <c r="B73" s="1">
        <v>1.6055035543724139</v>
      </c>
      <c r="C73">
        <f t="shared" si="13"/>
        <v>1.5138920359628023</v>
      </c>
    </row>
    <row r="74" spans="1:3" x14ac:dyDescent="0.35">
      <c r="A74" s="1">
        <v>3.7838162294647191</v>
      </c>
      <c r="B74" s="1">
        <v>2.1991755150640184</v>
      </c>
      <c r="C74">
        <f t="shared" si="13"/>
        <v>0.40542667183185338</v>
      </c>
    </row>
    <row r="75" spans="1:3" x14ac:dyDescent="0.35">
      <c r="A75" s="1">
        <v>3.9643327378726099</v>
      </c>
      <c r="B75" s="1">
        <v>1.302382871997251</v>
      </c>
      <c r="C75">
        <f t="shared" si="13"/>
        <v>2.3516954995506247</v>
      </c>
    </row>
    <row r="76" spans="1:3" x14ac:dyDescent="0.35">
      <c r="A76" s="1">
        <v>4.8729247661540285</v>
      </c>
      <c r="B76" s="1">
        <v>1.7383316129581219</v>
      </c>
      <c r="C76">
        <f t="shared" si="13"/>
        <v>1.2046711922928313</v>
      </c>
    </row>
  </sheetData>
  <sortState xmlns:xlrd2="http://schemas.microsoft.com/office/spreadsheetml/2017/richdata2" ref="A2:B76">
    <sortCondition ref="A2:A76"/>
  </sortState>
  <mergeCells count="15">
    <mergeCell ref="P10:Q10"/>
    <mergeCell ref="D32:E32"/>
    <mergeCell ref="D33:E33"/>
    <mergeCell ref="F33:G33"/>
    <mergeCell ref="H33:I33"/>
    <mergeCell ref="J33:K33"/>
    <mergeCell ref="L33:M33"/>
    <mergeCell ref="N33:O33"/>
    <mergeCell ref="P33:Q33"/>
    <mergeCell ref="D10:E10"/>
    <mergeCell ref="F10:G10"/>
    <mergeCell ref="H10:I10"/>
    <mergeCell ref="J10:K10"/>
    <mergeCell ref="L10:M10"/>
    <mergeCell ref="N10:O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BB32-62F6-4440-8B9A-3D140EBF3639}">
  <dimension ref="A1:E6"/>
  <sheetViews>
    <sheetView workbookViewId="0">
      <selection activeCell="B6" sqref="B6"/>
    </sheetView>
  </sheetViews>
  <sheetFormatPr defaultRowHeight="14.5" x14ac:dyDescent="0.35"/>
  <cols>
    <col min="1" max="1" width="15.08984375" bestFit="1" customWidth="1"/>
  </cols>
  <sheetData>
    <row r="1" spans="1:5" x14ac:dyDescent="0.35">
      <c r="B1" s="9" t="s">
        <v>136</v>
      </c>
      <c r="C1" s="9" t="s">
        <v>137</v>
      </c>
      <c r="D1" s="9" t="s">
        <v>138</v>
      </c>
      <c r="E1" s="9" t="s">
        <v>139</v>
      </c>
    </row>
    <row r="2" spans="1:5" x14ac:dyDescent="0.35">
      <c r="A2" s="9" t="s">
        <v>140</v>
      </c>
      <c r="B2">
        <v>0.13166440393493706</v>
      </c>
      <c r="C2">
        <v>0.9696912716605417</v>
      </c>
      <c r="D2">
        <v>0.71961130858582523</v>
      </c>
      <c r="E2">
        <v>1.7743331291498472E-2</v>
      </c>
    </row>
    <row r="3" spans="1:5" x14ac:dyDescent="0.35">
      <c r="A3" s="9" t="s">
        <v>141</v>
      </c>
      <c r="B3">
        <v>4.5270875219055137E-2</v>
      </c>
      <c r="C3">
        <v>0.94095346252477396</v>
      </c>
      <c r="D3">
        <v>0.29587116275445324</v>
      </c>
      <c r="E3">
        <v>-6.1057393304285071E-2</v>
      </c>
    </row>
    <row r="4" spans="1:5" x14ac:dyDescent="0.35">
      <c r="A4" s="9" t="s">
        <v>142</v>
      </c>
      <c r="B4" s="36">
        <v>0.97298075378804927</v>
      </c>
      <c r="C4" s="36"/>
      <c r="D4" s="36"/>
      <c r="E4" s="36"/>
    </row>
    <row r="5" spans="1:5" x14ac:dyDescent="0.35">
      <c r="A5" s="9" t="s">
        <v>143</v>
      </c>
      <c r="B5">
        <v>0.14736842105263159</v>
      </c>
      <c r="C5">
        <v>0.9616785206258891</v>
      </c>
      <c r="D5">
        <v>0.72617354196301565</v>
      </c>
      <c r="E5">
        <v>-0.51243243243243253</v>
      </c>
    </row>
    <row r="6" spans="1:5" x14ac:dyDescent="0.35">
      <c r="A6" s="9" t="s">
        <v>144</v>
      </c>
      <c r="B6">
        <v>0.26495551916840943</v>
      </c>
      <c r="C6">
        <v>0.95159296576479557</v>
      </c>
      <c r="D6">
        <v>0.95859414871564186</v>
      </c>
      <c r="E6">
        <v>0.2550508546743761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выборки</vt:lpstr>
      <vt:lpstr>частные коэф</vt:lpstr>
      <vt:lpstr>множественные коэф</vt:lpstr>
      <vt:lpstr>ранг</vt:lpstr>
      <vt:lpstr>1-2 выб корел отн</vt:lpstr>
      <vt:lpstr>1-3 коррел отн</vt:lpstr>
      <vt:lpstr>1-4 коррел отн</vt:lpstr>
      <vt:lpstr>1-5 коррел отн</vt:lpstr>
      <vt:lpstr>вывод</vt:lpstr>
      <vt:lpstr>регрессия</vt:lpstr>
      <vt:lpstr>1-2 и 1-3</vt:lpstr>
      <vt:lpstr>1-4 парабола</vt:lpstr>
      <vt:lpstr>1-5 гипербола</vt:lpstr>
      <vt:lpstr>1-2 знач и адекватность</vt:lpstr>
      <vt:lpstr>1-3 знач и адекватность</vt:lpstr>
      <vt:lpstr>1-4 знач и адекватность</vt:lpstr>
      <vt:lpstr>1-5 знач и адекватность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2022-10-22T08:27:13Z</dcterms:created>
  <dcterms:modified xsi:type="dcterms:W3CDTF">2022-10-24T08:21:08Z</dcterms:modified>
</cp:coreProperties>
</file>