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rva\我的云端硬盘\land use\did\"/>
    </mc:Choice>
  </mc:AlternateContent>
  <xr:revisionPtr revIDLastSave="0" documentId="8_{36D9D5E9-F8B1-4DFC-81C7-CB23EA4679AF}" xr6:coauthVersionLast="47" xr6:coauthVersionMax="47" xr10:uidLastSave="{00000000-0000-0000-0000-000000000000}"/>
  <bookViews>
    <workbookView xWindow="24585" yWindow="2370" windowWidth="22440" windowHeight="17025" xr2:uid="{B46BE006-7F09-41AB-8780-DFC95394FCF8}"/>
  </bookViews>
  <sheets>
    <sheet name="regression_results1" sheetId="1" r:id="rId1"/>
  </sheets>
  <calcPr calcId="0"/>
</workbook>
</file>

<file path=xl/calcChain.xml><?xml version="1.0" encoding="utf-8"?>
<calcChain xmlns="http://schemas.openxmlformats.org/spreadsheetml/2006/main">
  <c r="A1" i="1" l="1"/>
  <c r="A3" i="1"/>
  <c r="B3" i="1"/>
  <c r="C3" i="1"/>
  <c r="D3" i="1"/>
  <c r="E3" i="1"/>
  <c r="A4" i="1"/>
  <c r="B4" i="1"/>
  <c r="C4" i="1"/>
  <c r="D4" i="1"/>
  <c r="E4" i="1"/>
  <c r="A6" i="1"/>
  <c r="B6" i="1"/>
  <c r="C6" i="1"/>
  <c r="D6" i="1"/>
  <c r="E6" i="1"/>
  <c r="A7" i="1"/>
  <c r="B7" i="1"/>
  <c r="C7" i="1"/>
  <c r="D7" i="1"/>
  <c r="E7" i="1"/>
  <c r="A9" i="1"/>
  <c r="B9" i="1"/>
  <c r="C9" i="1"/>
  <c r="D9" i="1"/>
  <c r="E9" i="1"/>
  <c r="A10" i="1"/>
  <c r="B10" i="1"/>
  <c r="C10" i="1"/>
  <c r="D10" i="1"/>
  <c r="E10" i="1"/>
  <c r="A12" i="1"/>
  <c r="B12" i="1"/>
  <c r="C12" i="1"/>
  <c r="D12" i="1"/>
  <c r="E12" i="1"/>
  <c r="A13" i="1"/>
  <c r="B13" i="1"/>
  <c r="C13" i="1"/>
  <c r="D13" i="1"/>
  <c r="E13" i="1"/>
  <c r="A15" i="1"/>
  <c r="B15" i="1"/>
  <c r="C15" i="1"/>
  <c r="D15" i="1"/>
  <c r="E15" i="1"/>
  <c r="A16" i="1"/>
  <c r="B16" i="1"/>
  <c r="C16" i="1"/>
  <c r="D16" i="1"/>
  <c r="E16" i="1"/>
  <c r="A18" i="1"/>
  <c r="B18" i="1"/>
  <c r="C18" i="1"/>
  <c r="D18" i="1"/>
  <c r="E18" i="1"/>
  <c r="A19" i="1"/>
  <c r="B19" i="1"/>
  <c r="C19" i="1"/>
  <c r="D19" i="1"/>
  <c r="E19" i="1"/>
  <c r="A21" i="1"/>
  <c r="B21" i="1"/>
  <c r="C21" i="1"/>
  <c r="D21" i="1"/>
  <c r="E21" i="1"/>
  <c r="A22" i="1"/>
  <c r="B22" i="1"/>
  <c r="C22" i="1"/>
  <c r="D22" i="1"/>
  <c r="E22" i="1"/>
  <c r="A24" i="1"/>
  <c r="B24" i="1"/>
  <c r="C24" i="1"/>
  <c r="D24" i="1"/>
  <c r="E24" i="1"/>
  <c r="A25" i="1"/>
  <c r="B25" i="1"/>
  <c r="C25" i="1"/>
  <c r="D25" i="1"/>
  <c r="E25" i="1"/>
  <c r="A27" i="1"/>
  <c r="B27" i="1"/>
  <c r="C27" i="1"/>
  <c r="D27" i="1"/>
  <c r="E27" i="1"/>
  <c r="A28" i="1"/>
  <c r="B28" i="1"/>
  <c r="C28" i="1"/>
  <c r="D28" i="1"/>
  <c r="E28" i="1"/>
  <c r="A30" i="1"/>
  <c r="B30" i="1"/>
  <c r="C30" i="1"/>
  <c r="D30" i="1"/>
  <c r="E30" i="1"/>
  <c r="A31" i="1"/>
  <c r="B31" i="1"/>
  <c r="C31" i="1"/>
  <c r="D31" i="1"/>
  <c r="E31" i="1"/>
  <c r="A33" i="1"/>
  <c r="B33" i="1"/>
  <c r="C33" i="1"/>
  <c r="D33" i="1"/>
  <c r="E33" i="1"/>
  <c r="A34" i="1"/>
  <c r="B34" i="1"/>
  <c r="C34" i="1"/>
  <c r="D34" i="1"/>
  <c r="E34" i="1"/>
  <c r="A36" i="1"/>
  <c r="B36" i="1"/>
  <c r="C36" i="1"/>
  <c r="D36" i="1"/>
  <c r="E36" i="1"/>
  <c r="A37" i="1"/>
  <c r="B37" i="1"/>
  <c r="C37" i="1"/>
  <c r="D37" i="1"/>
  <c r="E37" i="1"/>
  <c r="A39" i="1"/>
  <c r="B39" i="1"/>
  <c r="C39" i="1"/>
  <c r="D39" i="1"/>
  <c r="E39" i="1"/>
  <c r="A40" i="1"/>
  <c r="B40" i="1"/>
  <c r="C40" i="1"/>
  <c r="D40" i="1"/>
  <c r="E40" i="1"/>
  <c r="A42" i="1"/>
  <c r="B42" i="1"/>
  <c r="C42" i="1"/>
  <c r="D42" i="1"/>
  <c r="E42" i="1"/>
  <c r="A43" i="1"/>
  <c r="B43" i="1"/>
  <c r="C43" i="1"/>
  <c r="D43" i="1"/>
  <c r="E43" i="1"/>
  <c r="A45" i="1"/>
  <c r="B45" i="1"/>
  <c r="C45" i="1"/>
  <c r="D45" i="1"/>
  <c r="E45" i="1"/>
  <c r="A46" i="1"/>
  <c r="B46" i="1"/>
  <c r="C46" i="1"/>
  <c r="D46" i="1"/>
  <c r="E46" i="1"/>
  <c r="A48" i="1"/>
  <c r="B48" i="1"/>
  <c r="C48" i="1"/>
  <c r="D48" i="1"/>
  <c r="E48" i="1"/>
  <c r="A49" i="1"/>
  <c r="B49" i="1"/>
  <c r="C49" i="1"/>
  <c r="D49" i="1"/>
  <c r="E49" i="1"/>
  <c r="A51" i="1"/>
  <c r="B51" i="1"/>
  <c r="C51" i="1"/>
  <c r="D51" i="1"/>
  <c r="E51" i="1"/>
  <c r="A52" i="1"/>
  <c r="B52" i="1"/>
  <c r="C52" i="1"/>
  <c r="D52" i="1"/>
  <c r="E52" i="1"/>
  <c r="A54" i="1"/>
  <c r="B54" i="1"/>
  <c r="C54" i="1"/>
  <c r="D54" i="1"/>
  <c r="E54" i="1"/>
  <c r="A55" i="1"/>
  <c r="B55" i="1"/>
  <c r="C55" i="1"/>
  <c r="D55" i="1"/>
  <c r="E55" i="1"/>
  <c r="A57" i="1"/>
  <c r="B57" i="1"/>
  <c r="C57" i="1"/>
  <c r="D57" i="1"/>
  <c r="E57" i="1"/>
  <c r="A58" i="1"/>
  <c r="B58" i="1"/>
  <c r="C58" i="1"/>
  <c r="D58" i="1"/>
  <c r="E58" i="1"/>
  <c r="A60" i="1"/>
  <c r="B60" i="1"/>
  <c r="C60" i="1"/>
  <c r="D60" i="1"/>
  <c r="E60" i="1"/>
  <c r="A61" i="1"/>
  <c r="B61" i="1"/>
  <c r="C61" i="1"/>
  <c r="D61" i="1"/>
  <c r="E61" i="1"/>
  <c r="A63" i="1"/>
  <c r="B63" i="1"/>
  <c r="C63" i="1"/>
  <c r="D63" i="1"/>
  <c r="E63" i="1"/>
  <c r="A64" i="1"/>
  <c r="B64" i="1"/>
  <c r="C64" i="1"/>
  <c r="D64" i="1"/>
  <c r="E64" i="1"/>
  <c r="A66" i="1"/>
  <c r="B66" i="1"/>
  <c r="C66" i="1"/>
  <c r="D66" i="1"/>
  <c r="E66" i="1"/>
  <c r="A67" i="1"/>
  <c r="B67" i="1"/>
  <c r="C67" i="1"/>
  <c r="D67" i="1"/>
  <c r="E67" i="1"/>
  <c r="A69" i="1"/>
  <c r="B69" i="1"/>
  <c r="C69" i="1"/>
  <c r="D69" i="1"/>
  <c r="E69" i="1"/>
  <c r="A70" i="1"/>
  <c r="B70" i="1"/>
  <c r="C70" i="1"/>
  <c r="D70" i="1"/>
  <c r="E70" i="1"/>
  <c r="A72" i="1"/>
  <c r="B72" i="1"/>
  <c r="C72" i="1"/>
  <c r="D72" i="1"/>
  <c r="E72" i="1"/>
  <c r="A73" i="1"/>
  <c r="B73" i="1"/>
  <c r="C73" i="1"/>
  <c r="D73" i="1"/>
  <c r="E73" i="1"/>
  <c r="A75" i="1"/>
  <c r="B75" i="1"/>
  <c r="C75" i="1"/>
  <c r="D75" i="1"/>
  <c r="E75" i="1"/>
  <c r="A76" i="1"/>
  <c r="B76" i="1"/>
  <c r="C76" i="1"/>
  <c r="D76" i="1"/>
  <c r="E76" i="1"/>
  <c r="A78" i="1"/>
  <c r="B78" i="1"/>
  <c r="C78" i="1"/>
  <c r="D78" i="1"/>
  <c r="E78" i="1"/>
  <c r="A79" i="1"/>
  <c r="B79" i="1"/>
  <c r="C79" i="1"/>
  <c r="D79" i="1"/>
  <c r="E79" i="1"/>
  <c r="A81" i="1"/>
  <c r="B81" i="1"/>
  <c r="C81" i="1"/>
  <c r="D81" i="1"/>
  <c r="E81" i="1"/>
  <c r="A82" i="1"/>
  <c r="B82" i="1"/>
  <c r="C82" i="1"/>
  <c r="D82" i="1"/>
  <c r="E82" i="1"/>
  <c r="A84" i="1"/>
  <c r="B84" i="1"/>
  <c r="C84" i="1"/>
  <c r="D84" i="1"/>
  <c r="E84" i="1"/>
  <c r="A85" i="1"/>
  <c r="B85" i="1"/>
  <c r="C85" i="1"/>
  <c r="D85" i="1"/>
  <c r="E85" i="1"/>
  <c r="A87" i="1"/>
</calcChain>
</file>

<file path=xl/sharedStrings.xml><?xml version="1.0" encoding="utf-8"?>
<sst xmlns="http://schemas.openxmlformats.org/spreadsheetml/2006/main" count="6" uniqueCount="4">
  <si>
    <t>="Standard errors in parentheses; * p&lt;0.05</t>
  </si>
  <si>
    <t xml:space="preserve"> ** p&lt;0.05</t>
  </si>
  <si>
    <t xml:space="preserve"> *** p&lt;0.01"</t>
  </si>
  <si>
    <t>="* p&lt;0.10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</si>
</sst>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EFAF-EAEF-4279-8755-E2681A636630}">
  <dimension ref="A1:E89"/>
  <sheetViews>
    <sheetView tabSelected="1" workbookViewId="0"/>
  </sheetViews>
  <sheetFormatPr defaultRowHeight="13.5" x14ac:dyDescent="0.15"/>
  <sheetData>
    <row r="1" spans="1:5" x14ac:dyDescent="0.15">
      <c r="A1" t="str">
        <f>"Regression Results"</f>
        <v>Regression Results</v>
      </c>
    </row>
    <row r="3" spans="1:5" x14ac:dyDescent="0.15">
      <c r="A3" t="str">
        <f>""</f>
        <v/>
      </c>
      <c r="B3" t="str">
        <f>"(1)"</f>
        <v>(1)</v>
      </c>
      <c r="C3" t="str">
        <f>"(2)"</f>
        <v>(2)</v>
      </c>
      <c r="D3" t="str">
        <f>"(3)"</f>
        <v>(3)</v>
      </c>
      <c r="E3" t="str">
        <f>"(4)"</f>
        <v>(4)</v>
      </c>
    </row>
    <row r="4" spans="1:5" x14ac:dyDescent="0.15">
      <c r="A4" t="str">
        <f>""</f>
        <v/>
      </c>
      <c r="B4" t="str">
        <f>"Model 5"</f>
        <v>Model 5</v>
      </c>
      <c r="C4" t="str">
        <f>"Model 6"</f>
        <v>Model 6</v>
      </c>
      <c r="D4" t="str">
        <f>"Model 7"</f>
        <v>Model 7</v>
      </c>
      <c r="E4" t="str">
        <f>"Model 8"</f>
        <v>Model 8</v>
      </c>
    </row>
    <row r="6" spans="1:5" x14ac:dyDescent="0.15">
      <c r="A6" t="str">
        <f>"did"</f>
        <v>did</v>
      </c>
      <c r="B6" t="str">
        <f>"0.306**"</f>
        <v>0.306**</v>
      </c>
      <c r="C6" t="str">
        <f>"0.417"</f>
        <v>0.417</v>
      </c>
      <c r="D6" t="str">
        <f>"0.421"</f>
        <v>0.421</v>
      </c>
      <c r="E6" t="str">
        <f>"0.407"</f>
        <v>0.407</v>
      </c>
    </row>
    <row r="7" spans="1:5" x14ac:dyDescent="0.15">
      <c r="A7" t="str">
        <f>""</f>
        <v/>
      </c>
      <c r="B7" t="str">
        <f>"(0.128)"</f>
        <v>(0.128)</v>
      </c>
      <c r="C7" t="str">
        <f>"(0.302)"</f>
        <v>(0.302)</v>
      </c>
      <c r="D7" t="str">
        <f>"(0.301)"</f>
        <v>(0.301)</v>
      </c>
      <c r="E7" t="str">
        <f>"(0.310)"</f>
        <v>(0.310)</v>
      </c>
    </row>
    <row r="9" spans="1:5" x14ac:dyDescent="0.15">
      <c r="A9" t="str">
        <f>"log_arnona_rate_res"</f>
        <v>log_arnona_rate_res</v>
      </c>
      <c r="B9" t="str">
        <f>"0.113"</f>
        <v>0.113</v>
      </c>
      <c r="C9" t="str">
        <f>""</f>
        <v/>
      </c>
      <c r="D9" t="str">
        <f>""</f>
        <v/>
      </c>
      <c r="E9" t="str">
        <f>""</f>
        <v/>
      </c>
    </row>
    <row r="10" spans="1:5" x14ac:dyDescent="0.15">
      <c r="A10" t="str">
        <f>""</f>
        <v/>
      </c>
      <c r="B10" t="str">
        <f>"(0.604)"</f>
        <v>(0.604)</v>
      </c>
      <c r="C10" t="str">
        <f>""</f>
        <v/>
      </c>
      <c r="D10" t="str">
        <f>""</f>
        <v/>
      </c>
      <c r="E10" t="str">
        <f>""</f>
        <v/>
      </c>
    </row>
    <row r="12" spans="1:5" x14ac:dyDescent="0.15">
      <c r="A12" t="str">
        <f>"log_land_reser"</f>
        <v>log_land_reser</v>
      </c>
      <c r="B12" t="str">
        <f>"0.514*"</f>
        <v>0.514*</v>
      </c>
      <c r="C12" t="str">
        <f>""</f>
        <v/>
      </c>
      <c r="D12" t="str">
        <f>"0.211"</f>
        <v>0.211</v>
      </c>
      <c r="E12" t="str">
        <f>""</f>
        <v/>
      </c>
    </row>
    <row r="13" spans="1:5" x14ac:dyDescent="0.15">
      <c r="A13" t="str">
        <f>""</f>
        <v/>
      </c>
      <c r="B13" t="str">
        <f>"(0.273)"</f>
        <v>(0.273)</v>
      </c>
      <c r="C13" t="str">
        <f>""</f>
        <v/>
      </c>
      <c r="D13" t="str">
        <f>"(0.244)"</f>
        <v>(0.244)</v>
      </c>
      <c r="E13" t="str">
        <f>""</f>
        <v/>
      </c>
    </row>
    <row r="15" spans="1:5" x14ac:dyDescent="0.15">
      <c r="A15" t="str">
        <f>"log_start_bus"</f>
        <v>log_start_bus</v>
      </c>
      <c r="B15" t="str">
        <f>"0.083***"</f>
        <v>0.083***</v>
      </c>
      <c r="C15" t="str">
        <f>"0.084**"</f>
        <v>0.084**</v>
      </c>
      <c r="D15" t="str">
        <f>"0.084**"</f>
        <v>0.084**</v>
      </c>
      <c r="E15" t="str">
        <f>"0.099***"</f>
        <v>0.099***</v>
      </c>
    </row>
    <row r="16" spans="1:5" x14ac:dyDescent="0.15">
      <c r="A16" t="str">
        <f>""</f>
        <v/>
      </c>
      <c r="B16" t="str">
        <f>"(0.031)"</f>
        <v>(0.031)</v>
      </c>
      <c r="C16" t="str">
        <f>"(0.033)"</f>
        <v>(0.033)</v>
      </c>
      <c r="D16" t="str">
        <f>"(0.032)"</f>
        <v>(0.032)</v>
      </c>
      <c r="E16" t="str">
        <f>"(0.035)"</f>
        <v>(0.035)</v>
      </c>
    </row>
    <row r="18" spans="1:5" x14ac:dyDescent="0.15">
      <c r="A18" t="str">
        <f>"log_pop_dens"</f>
        <v>log_pop_dens</v>
      </c>
      <c r="B18" t="str">
        <f>"0.444"</f>
        <v>0.444</v>
      </c>
      <c r="C18" t="str">
        <f>""</f>
        <v/>
      </c>
      <c r="D18" t="str">
        <f>"0.284"</f>
        <v>0.284</v>
      </c>
      <c r="E18" t="str">
        <f>""</f>
        <v/>
      </c>
    </row>
    <row r="19" spans="1:5" x14ac:dyDescent="0.15">
      <c r="A19" t="str">
        <f>""</f>
        <v/>
      </c>
      <c r="B19" t="str">
        <f>"(0.319)"</f>
        <v>(0.319)</v>
      </c>
      <c r="C19" t="str">
        <f>""</f>
        <v/>
      </c>
      <c r="D19" t="str">
        <f>"(0.274)"</f>
        <v>(0.274)</v>
      </c>
      <c r="E19" t="str">
        <f>""</f>
        <v/>
      </c>
    </row>
    <row r="21" spans="1:5" x14ac:dyDescent="0.15">
      <c r="A21" t="str">
        <f>"log_employ"</f>
        <v>log_employ</v>
      </c>
      <c r="B21" t="str">
        <f>"-0.713**"</f>
        <v>-0.713**</v>
      </c>
      <c r="C21" t="str">
        <f>"-1.311**"</f>
        <v>-1.311**</v>
      </c>
      <c r="D21" t="str">
        <f>"-1.385***"</f>
        <v>-1.385***</v>
      </c>
      <c r="E21" t="str">
        <f>"-1.186**"</f>
        <v>-1.186**</v>
      </c>
    </row>
    <row r="22" spans="1:5" x14ac:dyDescent="0.15">
      <c r="A22" t="str">
        <f>""</f>
        <v/>
      </c>
      <c r="B22" t="str">
        <f>"(0.310)"</f>
        <v>(0.310)</v>
      </c>
      <c r="C22" t="str">
        <f>"(0.545)"</f>
        <v>(0.545)</v>
      </c>
      <c r="D22" t="str">
        <f>"(0.519)"</f>
        <v>(0.519)</v>
      </c>
      <c r="E22" t="str">
        <f>"(0.518)"</f>
        <v>(0.518)</v>
      </c>
    </row>
    <row r="24" spans="1:5" x14ac:dyDescent="0.15">
      <c r="A24" t="str">
        <f>"independence"</f>
        <v>independence</v>
      </c>
      <c r="B24" t="str">
        <f>"-1.115"</f>
        <v>-1.115</v>
      </c>
      <c r="C24" t="str">
        <f>"-1.862**"</f>
        <v>-1.862**</v>
      </c>
      <c r="D24" t="str">
        <f>"-1.887***"</f>
        <v>-1.887***</v>
      </c>
      <c r="E24" t="str">
        <f>"-1.799**"</f>
        <v>-1.799**</v>
      </c>
    </row>
    <row r="25" spans="1:5" x14ac:dyDescent="0.15">
      <c r="A25" t="str">
        <f>""</f>
        <v/>
      </c>
      <c r="B25" t="str">
        <f>"(0.696)"</f>
        <v>(0.696)</v>
      </c>
      <c r="C25" t="str">
        <f>"(0.708)"</f>
        <v>(0.708)</v>
      </c>
      <c r="D25" t="str">
        <f>"(0.703)"</f>
        <v>(0.703)</v>
      </c>
      <c r="E25" t="str">
        <f>"(0.716)"</f>
        <v>(0.716)</v>
      </c>
    </row>
    <row r="27" spans="1:5" x14ac:dyDescent="0.15">
      <c r="A27" t="str">
        <f>"em_rate"</f>
        <v>em_rate</v>
      </c>
      <c r="B27" t="str">
        <f>"0.019***"</f>
        <v>0.019***</v>
      </c>
      <c r="C27" t="str">
        <f>"0.012***"</f>
        <v>0.012***</v>
      </c>
      <c r="D27" t="str">
        <f>"0.013***"</f>
        <v>0.013***</v>
      </c>
      <c r="E27" t="str">
        <f>"0.010***"</f>
        <v>0.010***</v>
      </c>
    </row>
    <row r="28" spans="1:5" x14ac:dyDescent="0.15">
      <c r="A28" t="str">
        <f>""</f>
        <v/>
      </c>
      <c r="B28" t="str">
        <f>"(0.004)"</f>
        <v>(0.004)</v>
      </c>
      <c r="C28" t="str">
        <f>"(0.004)"</f>
        <v>(0.004)</v>
      </c>
      <c r="D28" t="str">
        <f>"(0.004)"</f>
        <v>(0.004)</v>
      </c>
      <c r="E28" t="str">
        <f>"(0.004)"</f>
        <v>(0.004)</v>
      </c>
    </row>
    <row r="30" spans="1:5" x14ac:dyDescent="0.15">
      <c r="A30" t="str">
        <f>"year=2003"</f>
        <v>year=2003</v>
      </c>
      <c r="B30" t="str">
        <f>"0.000"</f>
        <v>0.000</v>
      </c>
      <c r="C30" t="str">
        <f>"0.000"</f>
        <v>0.000</v>
      </c>
      <c r="D30" t="str">
        <f>"0.000"</f>
        <v>0.000</v>
      </c>
      <c r="E30" t="str">
        <f>"0.000"</f>
        <v>0.000</v>
      </c>
    </row>
    <row r="31" spans="1:5" x14ac:dyDescent="0.15">
      <c r="A31" t="str">
        <f>""</f>
        <v/>
      </c>
      <c r="B31" t="str">
        <f>"(.)"</f>
        <v>(.)</v>
      </c>
      <c r="C31" t="str">
        <f>"(.)"</f>
        <v>(.)</v>
      </c>
      <c r="D31" t="str">
        <f>"(.)"</f>
        <v>(.)</v>
      </c>
      <c r="E31" t="str">
        <f>"(.)"</f>
        <v>(.)</v>
      </c>
    </row>
    <row r="33" spans="1:5" x14ac:dyDescent="0.15">
      <c r="A33" t="str">
        <f>"year=2004"</f>
        <v>year=2004</v>
      </c>
      <c r="B33" t="str">
        <f>"-0.066"</f>
        <v>-0.066</v>
      </c>
      <c r="C33" t="str">
        <f>"0.130"</f>
        <v>0.130</v>
      </c>
      <c r="D33" t="str">
        <f>"0.126"</f>
        <v>0.126</v>
      </c>
      <c r="E33" t="str">
        <f>"0.084"</f>
        <v>0.084</v>
      </c>
    </row>
    <row r="34" spans="1:5" x14ac:dyDescent="0.15">
      <c r="A34" t="str">
        <f>""</f>
        <v/>
      </c>
      <c r="B34" t="str">
        <f>"(0.103)"</f>
        <v>(0.103)</v>
      </c>
      <c r="C34" t="str">
        <f>"(0.139)"</f>
        <v>(0.139)</v>
      </c>
      <c r="D34" t="str">
        <f>"(0.139)"</f>
        <v>(0.139)</v>
      </c>
      <c r="E34" t="str">
        <f>"(0.136)"</f>
        <v>(0.136)</v>
      </c>
    </row>
    <row r="36" spans="1:5" x14ac:dyDescent="0.15">
      <c r="A36" t="str">
        <f>"year=2005"</f>
        <v>year=2005</v>
      </c>
      <c r="B36" t="str">
        <f>"-0.470***"</f>
        <v>-0.470***</v>
      </c>
      <c r="C36" t="str">
        <f>"-0.303*"</f>
        <v>-0.303*</v>
      </c>
      <c r="D36" t="str">
        <f>"-0.319*"</f>
        <v>-0.319*</v>
      </c>
      <c r="E36" t="str">
        <f>"-0.201"</f>
        <v>-0.201</v>
      </c>
    </row>
    <row r="37" spans="1:5" x14ac:dyDescent="0.15">
      <c r="A37" t="str">
        <f>""</f>
        <v/>
      </c>
      <c r="B37" t="str">
        <f>"(0.120)"</f>
        <v>(0.120)</v>
      </c>
      <c r="C37" t="str">
        <f>"(0.170)"</f>
        <v>(0.170)</v>
      </c>
      <c r="D37" t="str">
        <f>"(0.167)"</f>
        <v>(0.167)</v>
      </c>
      <c r="E37" t="str">
        <f>"(0.163)"</f>
        <v>(0.163)</v>
      </c>
    </row>
    <row r="39" spans="1:5" x14ac:dyDescent="0.15">
      <c r="A39" t="str">
        <f>"year=2006"</f>
        <v>year=2006</v>
      </c>
      <c r="B39" t="str">
        <f>"-0.085"</f>
        <v>-0.085</v>
      </c>
      <c r="C39" t="str">
        <f>"0.069"</f>
        <v>0.069</v>
      </c>
      <c r="D39" t="str">
        <f>"0.065"</f>
        <v>0.065</v>
      </c>
      <c r="E39" t="str">
        <f>"0.104"</f>
        <v>0.104</v>
      </c>
    </row>
    <row r="40" spans="1:5" x14ac:dyDescent="0.15">
      <c r="A40" t="str">
        <f>""</f>
        <v/>
      </c>
      <c r="B40" t="str">
        <f>"(0.108)"</f>
        <v>(0.108)</v>
      </c>
      <c r="C40" t="str">
        <f>"(0.150)"</f>
        <v>(0.150)</v>
      </c>
      <c r="D40" t="str">
        <f>"(0.149)"</f>
        <v>(0.149)</v>
      </c>
      <c r="E40" t="str">
        <f>"(0.143)"</f>
        <v>(0.143)</v>
      </c>
    </row>
    <row r="42" spans="1:5" x14ac:dyDescent="0.15">
      <c r="A42" t="str">
        <f>"year=2007"</f>
        <v>year=2007</v>
      </c>
      <c r="B42" t="str">
        <f>"-0.156"</f>
        <v>-0.156</v>
      </c>
      <c r="C42" t="str">
        <f>"-0.119"</f>
        <v>-0.119</v>
      </c>
      <c r="D42" t="str">
        <f>"-0.126"</f>
        <v>-0.126</v>
      </c>
      <c r="E42" t="str">
        <f>"0.049"</f>
        <v>0.049</v>
      </c>
    </row>
    <row r="43" spans="1:5" x14ac:dyDescent="0.15">
      <c r="A43" t="str">
        <f>""</f>
        <v/>
      </c>
      <c r="B43" t="str">
        <f>"(0.116)"</f>
        <v>(0.116)</v>
      </c>
      <c r="C43" t="str">
        <f>"(0.128)"</f>
        <v>(0.128)</v>
      </c>
      <c r="D43" t="str">
        <f>"(0.125)"</f>
        <v>(0.125)</v>
      </c>
      <c r="E43" t="str">
        <f>"(0.113)"</f>
        <v>(0.113)</v>
      </c>
    </row>
    <row r="45" spans="1:5" x14ac:dyDescent="0.15">
      <c r="A45" t="str">
        <f>"year=2008"</f>
        <v>year=2008</v>
      </c>
      <c r="B45" t="str">
        <f>"-0.015"</f>
        <v>-0.015</v>
      </c>
      <c r="C45" t="str">
        <f>"0.220"</f>
        <v>0.220</v>
      </c>
      <c r="D45" t="str">
        <f>"0.221"</f>
        <v>0.221</v>
      </c>
      <c r="E45" t="str">
        <f>"0.182"</f>
        <v>0.182</v>
      </c>
    </row>
    <row r="46" spans="1:5" x14ac:dyDescent="0.15">
      <c r="A46" t="str">
        <f>""</f>
        <v/>
      </c>
      <c r="B46" t="str">
        <f>"(0.144)"</f>
        <v>(0.144)</v>
      </c>
      <c r="C46" t="str">
        <f>"(0.153)"</f>
        <v>(0.153)</v>
      </c>
      <c r="D46" t="str">
        <f>"(0.154)"</f>
        <v>(0.154)</v>
      </c>
      <c r="E46" t="str">
        <f>"(0.148)"</f>
        <v>(0.148)</v>
      </c>
    </row>
    <row r="48" spans="1:5" x14ac:dyDescent="0.15">
      <c r="A48" t="str">
        <f>"year=2009"</f>
        <v>year=2009</v>
      </c>
      <c r="B48" t="str">
        <f>"0.206"</f>
        <v>0.206</v>
      </c>
      <c r="C48" t="str">
        <f>"0.389**"</f>
        <v>0.389**</v>
      </c>
      <c r="D48" t="str">
        <f>"0.396***"</f>
        <v>0.396***</v>
      </c>
      <c r="E48" t="str">
        <f>"0.354**"</f>
        <v>0.354**</v>
      </c>
    </row>
    <row r="49" spans="1:5" x14ac:dyDescent="0.15">
      <c r="A49" t="str">
        <f>""</f>
        <v/>
      </c>
      <c r="B49" t="str">
        <f>"(0.152)"</f>
        <v>(0.152)</v>
      </c>
      <c r="C49" t="str">
        <f>"(0.150)"</f>
        <v>(0.150)</v>
      </c>
      <c r="D49" t="str">
        <f>"(0.149)"</f>
        <v>(0.149)</v>
      </c>
      <c r="E49" t="str">
        <f>"(0.142)"</f>
        <v>(0.142)</v>
      </c>
    </row>
    <row r="51" spans="1:5" x14ac:dyDescent="0.15">
      <c r="A51" t="str">
        <f>"year=2010"</f>
        <v>year=2010</v>
      </c>
      <c r="B51" t="str">
        <f>"0.460**"</f>
        <v>0.460**</v>
      </c>
      <c r="C51" t="str">
        <f>"0.723***"</f>
        <v>0.723***</v>
      </c>
      <c r="D51" t="str">
        <f>"0.731***"</f>
        <v>0.731***</v>
      </c>
      <c r="E51" t="str">
        <f>"0.676***"</f>
        <v>0.676***</v>
      </c>
    </row>
    <row r="52" spans="1:5" x14ac:dyDescent="0.15">
      <c r="A52" t="str">
        <f>""</f>
        <v/>
      </c>
      <c r="B52" t="str">
        <f>"(0.178)"</f>
        <v>(0.178)</v>
      </c>
      <c r="C52" t="str">
        <f>"(0.175)"</f>
        <v>(0.175)</v>
      </c>
      <c r="D52" t="str">
        <f>"(0.175)"</f>
        <v>(0.175)</v>
      </c>
      <c r="E52" t="str">
        <f>"(0.217)"</f>
        <v>(0.217)</v>
      </c>
    </row>
    <row r="54" spans="1:5" x14ac:dyDescent="0.15">
      <c r="A54" t="str">
        <f>"year=2011"</f>
        <v>year=2011</v>
      </c>
      <c r="B54" t="str">
        <f>"0.416**"</f>
        <v>0.416**</v>
      </c>
      <c r="C54" t="str">
        <f>"0.593***"</f>
        <v>0.593***</v>
      </c>
      <c r="D54" t="str">
        <f>"0.589***"</f>
        <v>0.589***</v>
      </c>
      <c r="E54" t="str">
        <f>"0.591***"</f>
        <v>0.591***</v>
      </c>
    </row>
    <row r="55" spans="1:5" x14ac:dyDescent="0.15">
      <c r="A55" t="str">
        <f>""</f>
        <v/>
      </c>
      <c r="B55" t="str">
        <f>"(0.173)"</f>
        <v>(0.173)</v>
      </c>
      <c r="C55" t="str">
        <f>"(0.127)"</f>
        <v>(0.127)</v>
      </c>
      <c r="D55" t="str">
        <f>"(0.125)"</f>
        <v>(0.125)</v>
      </c>
      <c r="E55" t="str">
        <f>"(0.131)"</f>
        <v>(0.131)</v>
      </c>
    </row>
    <row r="57" spans="1:5" x14ac:dyDescent="0.15">
      <c r="A57" t="str">
        <f>"year=2012"</f>
        <v>year=2012</v>
      </c>
      <c r="B57" t="str">
        <f>"0.264"</f>
        <v>0.264</v>
      </c>
      <c r="C57" t="str">
        <f>"0.472***"</f>
        <v>0.472***</v>
      </c>
      <c r="D57" t="str">
        <f>"0.471***"</f>
        <v>0.471***</v>
      </c>
      <c r="E57" t="str">
        <f>"0.462***"</f>
        <v>0.462***</v>
      </c>
    </row>
    <row r="58" spans="1:5" x14ac:dyDescent="0.15">
      <c r="A58" t="str">
        <f>""</f>
        <v/>
      </c>
      <c r="B58" t="str">
        <f>"(0.202)"</f>
        <v>(0.202)</v>
      </c>
      <c r="C58" t="str">
        <f>"(0.148)"</f>
        <v>(0.148)</v>
      </c>
      <c r="D58" t="str">
        <f>"(0.145)"</f>
        <v>(0.145)</v>
      </c>
      <c r="E58" t="str">
        <f>"(0.153)"</f>
        <v>(0.153)</v>
      </c>
    </row>
    <row r="60" spans="1:5" x14ac:dyDescent="0.15">
      <c r="A60" t="str">
        <f>"year=2013"</f>
        <v>year=2013</v>
      </c>
      <c r="B60" t="str">
        <f>"0.580***"</f>
        <v>0.580***</v>
      </c>
      <c r="C60" t="str">
        <f>"0.791***"</f>
        <v>0.791***</v>
      </c>
      <c r="D60" t="str">
        <f>"0.790***"</f>
        <v>0.790***</v>
      </c>
      <c r="E60" t="str">
        <f>"0.782***"</f>
        <v>0.782***</v>
      </c>
    </row>
    <row r="61" spans="1:5" x14ac:dyDescent="0.15">
      <c r="A61" t="str">
        <f>""</f>
        <v/>
      </c>
      <c r="B61" t="str">
        <f>"(0.198)"</f>
        <v>(0.198)</v>
      </c>
      <c r="C61" t="str">
        <f>"(0.148)"</f>
        <v>(0.148)</v>
      </c>
      <c r="D61" t="str">
        <f>"(0.145)"</f>
        <v>(0.145)</v>
      </c>
      <c r="E61" t="str">
        <f>"(0.156)"</f>
        <v>(0.156)</v>
      </c>
    </row>
    <row r="63" spans="1:5" x14ac:dyDescent="0.15">
      <c r="A63" t="str">
        <f>"year=2014"</f>
        <v>year=2014</v>
      </c>
      <c r="B63" t="str">
        <f>"0.376"</f>
        <v>0.376</v>
      </c>
      <c r="C63" t="str">
        <f>"0.655***"</f>
        <v>0.655***</v>
      </c>
      <c r="D63" t="str">
        <f>"0.647***"</f>
        <v>0.647***</v>
      </c>
      <c r="E63" t="str">
        <f>"0.644***"</f>
        <v>0.644***</v>
      </c>
    </row>
    <row r="64" spans="1:5" x14ac:dyDescent="0.15">
      <c r="A64" t="str">
        <f>""</f>
        <v/>
      </c>
      <c r="B64" t="str">
        <f>"(0.242)"</f>
        <v>(0.242)</v>
      </c>
      <c r="C64" t="str">
        <f>"(0.163)"</f>
        <v>(0.163)</v>
      </c>
      <c r="D64" t="str">
        <f>"(0.164)"</f>
        <v>(0.164)</v>
      </c>
      <c r="E64" t="str">
        <f>"(0.168)"</f>
        <v>(0.168)</v>
      </c>
    </row>
    <row r="66" spans="1:5" x14ac:dyDescent="0.15">
      <c r="A66" t="str">
        <f>"year=2015"</f>
        <v>year=2015</v>
      </c>
      <c r="B66" t="str">
        <f>"0.631**"</f>
        <v>0.631**</v>
      </c>
      <c r="C66" t="str">
        <f>"0.928***"</f>
        <v>0.928***</v>
      </c>
      <c r="D66" t="str">
        <f>"0.921***"</f>
        <v>0.921***</v>
      </c>
      <c r="E66" t="str">
        <f>"0.912***"</f>
        <v>0.912***</v>
      </c>
    </row>
    <row r="67" spans="1:5" x14ac:dyDescent="0.15">
      <c r="A67" t="str">
        <f>""</f>
        <v/>
      </c>
      <c r="B67" t="str">
        <f>"(0.244)"</f>
        <v>(0.244)</v>
      </c>
      <c r="C67" t="str">
        <f>"(0.176)"</f>
        <v>(0.176)</v>
      </c>
      <c r="D67" t="str">
        <f>"(0.174)"</f>
        <v>(0.174)</v>
      </c>
      <c r="E67" t="str">
        <f>"(0.185)"</f>
        <v>(0.185)</v>
      </c>
    </row>
    <row r="69" spans="1:5" x14ac:dyDescent="0.15">
      <c r="A69" t="str">
        <f>"year=2016"</f>
        <v>year=2016</v>
      </c>
      <c r="B69" t="str">
        <f>"0.616**"</f>
        <v>0.616**</v>
      </c>
      <c r="C69" t="str">
        <f>"0.931***"</f>
        <v>0.931***</v>
      </c>
      <c r="D69" t="str">
        <f>"0.925***"</f>
        <v>0.925***</v>
      </c>
      <c r="E69" t="str">
        <f>"0.914***"</f>
        <v>0.914***</v>
      </c>
    </row>
    <row r="70" spans="1:5" x14ac:dyDescent="0.15">
      <c r="A70" t="str">
        <f>""</f>
        <v/>
      </c>
      <c r="B70" t="str">
        <f>"(0.252)"</f>
        <v>(0.252)</v>
      </c>
      <c r="C70" t="str">
        <f>"(0.182)"</f>
        <v>(0.182)</v>
      </c>
      <c r="D70" t="str">
        <f>"(0.181)"</f>
        <v>(0.181)</v>
      </c>
      <c r="E70" t="str">
        <f>"(0.188)"</f>
        <v>(0.188)</v>
      </c>
    </row>
    <row r="72" spans="1:5" x14ac:dyDescent="0.15">
      <c r="A72" t="str">
        <f>"year=2017"</f>
        <v>year=2017</v>
      </c>
      <c r="B72" t="str">
        <f>"0.380"</f>
        <v>0.380</v>
      </c>
      <c r="C72" t="str">
        <f>"0.699***"</f>
        <v>0.699***</v>
      </c>
      <c r="D72" t="str">
        <f>"0.694***"</f>
        <v>0.694***</v>
      </c>
      <c r="E72" t="str">
        <f>"0.680***"</f>
        <v>0.680***</v>
      </c>
    </row>
    <row r="73" spans="1:5" x14ac:dyDescent="0.15">
      <c r="A73" t="str">
        <f>""</f>
        <v/>
      </c>
      <c r="B73" t="str">
        <f>"(0.251)"</f>
        <v>(0.251)</v>
      </c>
      <c r="C73" t="str">
        <f>"(0.191)"</f>
        <v>(0.191)</v>
      </c>
      <c r="D73" t="str">
        <f>"(0.191)"</f>
        <v>(0.191)</v>
      </c>
      <c r="E73" t="str">
        <f>"(0.198)"</f>
        <v>(0.198)</v>
      </c>
    </row>
    <row r="75" spans="1:5" x14ac:dyDescent="0.15">
      <c r="A75" t="str">
        <f>"year=2018"</f>
        <v>year=2018</v>
      </c>
      <c r="B75" t="str">
        <f>"0.474*"</f>
        <v>0.474*</v>
      </c>
      <c r="C75" t="str">
        <f>"0.814***"</f>
        <v>0.814***</v>
      </c>
      <c r="D75" t="str">
        <f>"0.812***"</f>
        <v>0.812***</v>
      </c>
      <c r="E75" t="str">
        <f>"0.789***"</f>
        <v>0.789***</v>
      </c>
    </row>
    <row r="76" spans="1:5" x14ac:dyDescent="0.15">
      <c r="A76" t="str">
        <f>""</f>
        <v/>
      </c>
      <c r="B76" t="str">
        <f>"(0.266)"</f>
        <v>(0.266)</v>
      </c>
      <c r="C76" t="str">
        <f>"(0.219)"</f>
        <v>(0.219)</v>
      </c>
      <c r="D76" t="str">
        <f>"(0.222)"</f>
        <v>(0.222)</v>
      </c>
      <c r="E76" t="str">
        <f>"(0.227)"</f>
        <v>(0.227)</v>
      </c>
    </row>
    <row r="78" spans="1:5" x14ac:dyDescent="0.15">
      <c r="A78" t="str">
        <f>"year=2019"</f>
        <v>year=2019</v>
      </c>
      <c r="B78" t="str">
        <f>"0.639**"</f>
        <v>0.639**</v>
      </c>
      <c r="C78" t="str">
        <f>"0.994***"</f>
        <v>0.994***</v>
      </c>
      <c r="D78" t="str">
        <f>"0.995***"</f>
        <v>0.995***</v>
      </c>
      <c r="E78" t="str">
        <f>"0.963***"</f>
        <v>0.963***</v>
      </c>
    </row>
    <row r="79" spans="1:5" x14ac:dyDescent="0.15">
      <c r="A79" t="str">
        <f>""</f>
        <v/>
      </c>
      <c r="B79" t="str">
        <f>"(0.293)"</f>
        <v>(0.293)</v>
      </c>
      <c r="C79" t="str">
        <f>"(0.232)"</f>
        <v>(0.232)</v>
      </c>
      <c r="D79" t="str">
        <f>"(0.232)"</f>
        <v>(0.232)</v>
      </c>
      <c r="E79" t="str">
        <f>"(0.239)"</f>
        <v>(0.239)</v>
      </c>
    </row>
    <row r="81" spans="1:5" x14ac:dyDescent="0.15">
      <c r="A81" t="str">
        <f>"Constant"</f>
        <v>Constant</v>
      </c>
      <c r="B81" t="str">
        <f>"4.537"</f>
        <v>4.537</v>
      </c>
      <c r="C81" t="str">
        <f>"17.224***"</f>
        <v>17.224***</v>
      </c>
      <c r="D81" t="str">
        <f>"14.675**"</f>
        <v>14.675**</v>
      </c>
      <c r="E81" t="str">
        <f>"15.898***"</f>
        <v>15.898***</v>
      </c>
    </row>
    <row r="82" spans="1:5" x14ac:dyDescent="0.15">
      <c r="A82" t="str">
        <f>""</f>
        <v/>
      </c>
      <c r="B82" t="str">
        <f>"(4.265)"</f>
        <v>(4.265)</v>
      </c>
      <c r="C82" t="str">
        <f>"(5.562)"</f>
        <v>(5.562)</v>
      </c>
      <c r="D82" t="str">
        <f>"(6.476)"</f>
        <v>(6.476)</v>
      </c>
      <c r="E82" t="str">
        <f>"(5.273)"</f>
        <v>(5.273)</v>
      </c>
    </row>
    <row r="84" spans="1:5" x14ac:dyDescent="0.15">
      <c r="A84" t="str">
        <f>"R-squared"</f>
        <v>R-squared</v>
      </c>
      <c r="B84" t="str">
        <f>"0.265"</f>
        <v>0.265</v>
      </c>
      <c r="C84" t="str">
        <f>"0.182"</f>
        <v>0.182</v>
      </c>
      <c r="D84" t="str">
        <f>"0.184"</f>
        <v>0.184</v>
      </c>
      <c r="E84" t="str">
        <f>"0.178"</f>
        <v>0.178</v>
      </c>
    </row>
    <row r="85" spans="1:5" x14ac:dyDescent="0.15">
      <c r="A85" t="str">
        <f>"N"</f>
        <v>N</v>
      </c>
      <c r="B85" t="str">
        <f>"1173"</f>
        <v>1173</v>
      </c>
      <c r="C85" t="str">
        <f>"793"</f>
        <v>793</v>
      </c>
      <c r="D85" t="str">
        <f>"793"</f>
        <v>793</v>
      </c>
      <c r="E85" t="str">
        <f>"796"</f>
        <v>796</v>
      </c>
    </row>
    <row r="87" spans="1:5" x14ac:dyDescent="0.15">
      <c r="A87" t="str">
        <f>"Standard errors in parentheses"</f>
        <v>Standard errors in parentheses</v>
      </c>
    </row>
    <row r="88" spans="1:5" x14ac:dyDescent="0.15">
      <c r="A88" t="s">
        <v>0</v>
      </c>
      <c r="B88" t="s">
        <v>1</v>
      </c>
      <c r="C88" t="s">
        <v>2</v>
      </c>
    </row>
    <row r="89" spans="1:5" x14ac:dyDescent="0.15">
      <c r="A89" t="s">
        <v>3</v>
      </c>
      <c r="B89" t="s">
        <v>1</v>
      </c>
      <c r="C8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regression_results1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Dai</cp:lastModifiedBy>
  <dcterms:created xsi:type="dcterms:W3CDTF">2025-08-21T17:23:58Z</dcterms:created>
  <dcterms:modified xsi:type="dcterms:W3CDTF">2025-08-21T17:23:58Z</dcterms:modified>
</cp:coreProperties>
</file>