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jm-my.sharepoint.com/personal/elzbieta_materny_matthey_com/Documents/Desktop/Mydocuments/"/>
    </mc:Choice>
  </mc:AlternateContent>
  <xr:revisionPtr revIDLastSave="1505" documentId="13_ncr:1_{73A47FD6-88AA-4723-A149-0BFB3F0ED084}" xr6:coauthVersionLast="47" xr6:coauthVersionMax="47" xr10:uidLastSave="{D1DD8B66-FBD5-4450-98CA-860C84604E6B}"/>
  <bookViews>
    <workbookView xWindow="-23148" yWindow="-108" windowWidth="23256" windowHeight="12576" xr2:uid="{10D4F7E9-69C7-4DC0-9C57-FCF48B96E9F7}"/>
  </bookViews>
  <sheets>
    <sheet name="Sheet1" sheetId="1" r:id="rId1"/>
    <sheet name="2_Podstawowe_formuly" sheetId="2" r:id="rId2"/>
    <sheet name="3_Formuly_warunkowe" sheetId="3" r:id="rId3"/>
    <sheet name="Pivot" sheetId="5" r:id="rId4"/>
    <sheet name="Other" sheetId="4" r:id="rId5"/>
  </sheets>
  <calcPr calcId="191028"/>
  <pivotCaches>
    <pivotCache cacheId="0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3" i="1"/>
  <c r="C6" i="1"/>
  <c r="B2" i="4"/>
  <c r="G8" i="2"/>
  <c r="G25" i="2"/>
  <c r="G24" i="2"/>
  <c r="G23" i="2"/>
  <c r="G18" i="2"/>
  <c r="G19" i="2"/>
  <c r="E5" i="1"/>
  <c r="C12" i="1"/>
  <c r="B2" i="2"/>
  <c r="E4" i="1" s="1"/>
  <c r="G20" i="2" s="1"/>
  <c r="B2" i="3"/>
  <c r="B1" i="3"/>
  <c r="C5" i="1" s="1"/>
  <c r="E4" i="2" s="1"/>
  <c r="G15" i="2"/>
  <c r="G14" i="2"/>
  <c r="G13" i="2"/>
  <c r="B1" i="2"/>
  <c r="C4" i="1" s="1"/>
  <c r="G12" i="2"/>
  <c r="C16" i="4"/>
  <c r="C14" i="4"/>
  <c r="E11" i="3"/>
  <c r="F11" i="3"/>
  <c r="F12" i="3"/>
  <c r="F13" i="3"/>
  <c r="F14" i="3"/>
  <c r="E10" i="3"/>
  <c r="E16" i="3"/>
  <c r="E15" i="3"/>
  <c r="F11" i="2"/>
  <c r="F10" i="2"/>
  <c r="F9" i="2"/>
  <c r="E8" i="3" l="1"/>
  <c r="E6" i="3"/>
  <c r="E4" i="3"/>
  <c r="E9" i="3"/>
  <c r="E7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Elzbieta Materny</author>
    <author>tc={C3DBB5F1-ECE1-4DC2-87E4-0296F2F665A6}</author>
  </authors>
  <commentList>
    <comment ref="B20" authorId="0" shapeId="0" xr:uid="{5A9ED35C-F44D-4EF7-8882-9AD01E744006}">
      <text>
        <r>
          <rPr>
            <b/>
            <sz val="9"/>
            <color indexed="81"/>
            <rFont val="Tahoma"/>
            <family val="2"/>
            <charset val="238"/>
          </rPr>
          <t>Elzbieta Materny:</t>
        </r>
        <r>
          <rPr>
            <sz val="9"/>
            <color indexed="81"/>
            <rFont val="Tahoma"/>
            <family val="2"/>
            <charset val="238"/>
          </rPr>
          <t xml:space="preserve">
comment</t>
        </r>
      </text>
    </comment>
    <comment ref="B21" authorId="1" shapeId="0" xr:uid="{C3DBB5F1-ECE1-4DC2-87E4-0296F2F665A6}">
      <text>
        <t>[Threaded comment]
Your version of Excel allows you to read this threaded comment; however, any edits to it will get removed if the file is opened in a newer version of Excel. Learn more: https://go.microsoft.com/fwlink/?linkid=870924
Comment:
    ooo</t>
      </text>
    </comment>
  </commentList>
</comments>
</file>

<file path=xl/sharedStrings.xml><?xml version="1.0" encoding="utf-8"?>
<sst xmlns="http://schemas.openxmlformats.org/spreadsheetml/2006/main" count="177" uniqueCount="124">
  <si>
    <t>No.</t>
  </si>
  <si>
    <t xml:space="preserve"> F4 - lub znak $</t>
  </si>
  <si>
    <t>Text to columns</t>
  </si>
  <si>
    <t>Duplicate values</t>
  </si>
  <si>
    <t>Data -&gt; remove duplicates</t>
  </si>
  <si>
    <t>inna opcja: tabela przestawna (Pivot)
zaznaczamy ctr + t - żeby mieć tabelę, i wtedy pivot</t>
  </si>
  <si>
    <t>Freeze panes</t>
  </si>
  <si>
    <t>formuła LEFT(3) - wyciągamy 3 litery</t>
  </si>
  <si>
    <t>formuła automatyczna - wyciągamy aż do spacji
=LEFT(D36;FIND(" ";D36)-1)</t>
  </si>
  <si>
    <t>Comment</t>
  </si>
  <si>
    <t>Excel learning plan</t>
  </si>
  <si>
    <t>Progress</t>
  </si>
  <si>
    <t>SUMIFS</t>
  </si>
  <si>
    <t>SUMIF</t>
  </si>
  <si>
    <t>Hours for learn</t>
  </si>
  <si>
    <t>1) Hours for tasks "ongoing"</t>
  </si>
  <si>
    <t>(sum :warunek, równy, co sumujemy)</t>
  </si>
  <si>
    <t>2) Hours for task ongoing and 5%</t>
  </si>
  <si>
    <t>sum: co sumujemy, warunek, równy</t>
  </si>
  <si>
    <t>COUNTIF</t>
  </si>
  <si>
    <t>3) Number of tasks ongoing</t>
  </si>
  <si>
    <t>4) Number of tasks ongoing on 5%</t>
  </si>
  <si>
    <t>COUNTIFS</t>
  </si>
  <si>
    <t>5) Average of spend time for ongoing task</t>
  </si>
  <si>
    <t>AVERAGEIF/AVERAGEIFS</t>
  </si>
  <si>
    <t>Task</t>
  </si>
  <si>
    <t>AND</t>
  </si>
  <si>
    <t>1) Podstawowe formuły takes 7h and progress is 5%</t>
  </si>
  <si>
    <t>AND(komórka=5;komórka2=5)
liczby bez ""</t>
  </si>
  <si>
    <t>OR</t>
  </si>
  <si>
    <t>2) Podstawowe formuły takes 3 or 6</t>
  </si>
  <si>
    <t>typ logiczny &lt;&gt; - inne niż</t>
  </si>
  <si>
    <t>IF</t>
  </si>
  <si>
    <t>1) Pivot takes 1h?</t>
  </si>
  <si>
    <t>równy (=)</t>
  </si>
  <si>
    <t>2) Pivot is not taking 6</t>
  </si>
  <si>
    <t>coś innego &lt;&gt;</t>
  </si>
  <si>
    <t>3) Pivot is not BLANK</t>
  </si>
  <si>
    <t>4) VBA is blank</t>
  </si>
  <si>
    <t>Formatowanie warunkowe</t>
  </si>
  <si>
    <t>Jeśli PIVOT = 0, to wpisujemy 0</t>
  </si>
  <si>
    <t>Jeśli PIVOT = 0, to 0h, jeśli 1 to 1h</t>
  </si>
  <si>
    <t>Jeśli w jeśli (ifelse)</t>
  </si>
  <si>
    <t>IF ELSE</t>
  </si>
  <si>
    <t>IF(komórka = "" ; "Wartośc tak"; IF(...) jako Wartośc nie)</t>
  </si>
  <si>
    <t>Podświetlanie całego wiersza w zależności od komórki</t>
  </si>
  <si>
    <t>1) cały wiersz żółty jeśli task to pivot</t>
  </si>
  <si>
    <t>2) cały wiersz fioletowy jeśli hours &lt; 1</t>
  </si>
  <si>
    <t>Check errors in exccel</t>
  </si>
  <si>
    <t>isnumber</t>
  </si>
  <si>
    <t>1) if smth is number (10)</t>
  </si>
  <si>
    <t>istext</t>
  </si>
  <si>
    <t>VLOOKUP</t>
  </si>
  <si>
    <t>Column3</t>
  </si>
  <si>
    <t>Column4</t>
  </si>
  <si>
    <t>Column5</t>
  </si>
  <si>
    <t>Column6</t>
  </si>
  <si>
    <t>No</t>
  </si>
  <si>
    <t>Formula</t>
  </si>
  <si>
    <t>Sposób</t>
  </si>
  <si>
    <t>VLOOKUP(
Po czym szukamy; 
Gdzie jest brakujace info;
 w ktorej kolumnie;
 FASLE)</t>
  </si>
  <si>
    <t>szukamy :co jest pod NO.2 w tabeli 1 w Sheet1 jako tekst (description)</t>
  </si>
  <si>
    <t>Rozwiazanie</t>
  </si>
  <si>
    <t>Tekst na liczby</t>
  </si>
  <si>
    <t xml:space="preserve">Blokowanie komórki </t>
  </si>
  <si>
    <t>Duplikaty + tabela przestawna</t>
  </si>
  <si>
    <t>Blokowanie komórek</t>
  </si>
  <si>
    <t>Wyciąganie imienia z nazwiska</t>
  </si>
  <si>
    <t>Progres</t>
  </si>
  <si>
    <t>Progres_sum</t>
  </si>
  <si>
    <t>Podstawowe formuły</t>
  </si>
  <si>
    <t>Formuły warunkowe</t>
  </si>
  <si>
    <t>Pivot</t>
  </si>
  <si>
    <t>Wykresy</t>
  </si>
  <si>
    <t>Drop downs</t>
  </si>
  <si>
    <t>Walidacja danych</t>
  </si>
  <si>
    <t>Power query</t>
  </si>
  <si>
    <t>VBA</t>
  </si>
  <si>
    <t>2) szukamy: co jest pod No.3 w Hours for learn</t>
  </si>
  <si>
    <t>jan kowalski</t>
  </si>
  <si>
    <t>XLOOKUP</t>
  </si>
  <si>
    <t>szukamy :co jest pod NO.2 w tabeli 1 w Sheet1 jako komentarz</t>
  </si>
  <si>
    <t>HLOOKUP</t>
  </si>
  <si>
    <t>Jak VLOOKUP tylko szuka po wierszach</t>
  </si>
  <si>
    <r>
      <t xml:space="preserve">XLOOKUP(
Czego szukamy;
gdzie;
gdzie brakujace info;
co jeśli nie ma takiego info)
</t>
    </r>
    <r>
      <rPr>
        <sz val="10"/>
        <rFont val="Calibri"/>
        <family val="2"/>
        <charset val="238"/>
        <scheme val="minor"/>
      </rPr>
      <t>nie ma znaczenia czy szukamy pionowo czy poziomo</t>
    </r>
  </si>
  <si>
    <t>error</t>
  </si>
  <si>
    <t>error check formating</t>
  </si>
  <si>
    <t>Szukamy pelnej nazwy tasku po jednym wyrazie</t>
  </si>
  <si>
    <t>Gdy szukamy pelnej nazwy wyrazu, to dajemy "*":
XLOOKUP("*"&amp; slowo którego szukamy &amp;"*";
gdzie szukamy 
czego chcemy - tu będzie to samo;
co jeśli nie znajdziemy
wybrac rodzaj wyszukiwania np..2)</t>
  </si>
  <si>
    <t>Row Labels</t>
  </si>
  <si>
    <t>Grand Total</t>
  </si>
  <si>
    <t>Sum of Progres</t>
  </si>
  <si>
    <t>Przykłady</t>
  </si>
  <si>
    <t>Number of functions</t>
  </si>
  <si>
    <t>Numbers_functions</t>
  </si>
  <si>
    <t>Percent of whole</t>
  </si>
  <si>
    <t>w którym wierszu (no.) hours to learn = 3?</t>
  </si>
  <si>
    <t>proba vlookup</t>
  </si>
  <si>
    <t>EXAMPLEs</t>
  </si>
  <si>
    <t>proba xlookup</t>
  </si>
  <si>
    <t>ile funkcji jest dla podstawowych formul?</t>
  </si>
  <si>
    <t>proba hlookup</t>
  </si>
  <si>
    <t>Column1</t>
  </si>
  <si>
    <t>Column2</t>
  </si>
  <si>
    <t>Important</t>
  </si>
  <si>
    <t>Name</t>
  </si>
  <si>
    <t>pivot</t>
  </si>
  <si>
    <t>vlookup</t>
  </si>
  <si>
    <t>hlookup</t>
  </si>
  <si>
    <t>jak wazny jest task nr 2? (important)</t>
  </si>
  <si>
    <t>która kolumna odpowiada za 3 task</t>
  </si>
  <si>
    <t>Liczby parzyste</t>
  </si>
  <si>
    <t>ISEVEN</t>
  </si>
  <si>
    <t>Korzystanie z tabeli (filtrowanie i sortowanie danych)</t>
  </si>
  <si>
    <t>conditional formatting</t>
  </si>
  <si>
    <t>Data bars - pasek postępu</t>
  </si>
  <si>
    <t>Dropdown</t>
  </si>
  <si>
    <t>Hours</t>
  </si>
  <si>
    <t>&gt;3</t>
  </si>
  <si>
    <t>INDIRECT("Supervisor!Table3[SUPERVISOR LIST]")</t>
  </si>
  <si>
    <t>a) Wybieranie z listy z gotowej tabeli</t>
  </si>
  <si>
    <t>a) Wybieranie z listy</t>
  </si>
  <si>
    <t>Data -&gt; Data validation -&gt; List -&gt; jeden;dwa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</si>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</sst>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6"/>
      <color theme="0"/>
      <name val="Aptos ExtraBold"/>
      <family val="2"/>
    </font>
    <font>
      <sz val="11"/>
      <color theme="0"/>
      <name val="Aptos ExtraBold"/>
      <family val="2"/>
    </font>
    <font>
      <sz val="10"/>
      <name val="Calibri"/>
      <family val="2"/>
      <charset val="238"/>
      <scheme val="minor"/>
    </font>
    <font>
      <b/>
      <sz val="11"/>
      <color theme="2" tint="-0.249977111117893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Aptos ExtraBold"/>
      <family val="2"/>
      <charset val="238"/>
    </font>
    <font>
      <sz val="11"/>
      <color rgb="FF0000CC"/>
      <name val="Calibri"/>
      <family val="2"/>
      <charset val="238"/>
      <scheme val="minor"/>
    </font>
    <font>
      <u/>
      <sz val="11"/>
      <color rgb="FF0000CC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EAD0B4"/>
        <bgColor indexed="64"/>
      </patternFill>
    </fill>
    <fill>
      <patternFill patternType="solid">
        <fgColor theme="4"/>
        <bgColor theme="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0" borderId="0" xfId="0" applyFont="1"/>
    <xf numFmtId="0" fontId="0" fillId="0" borderId="0" xfId="0" applyAlignment="1"/>
    <xf numFmtId="0" fontId="7" fillId="2" borderId="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/>
    </xf>
    <xf numFmtId="9" fontId="13" fillId="4" borderId="19" xfId="1" applyFont="1" applyFill="1" applyBorder="1" applyAlignment="1">
      <alignment horizontal="center" vertical="center"/>
    </xf>
    <xf numFmtId="0" fontId="15" fillId="5" borderId="0" xfId="0" applyFont="1" applyFill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2" fontId="6" fillId="2" borderId="6" xfId="0" applyNumberFormat="1" applyFont="1" applyFill="1" applyBorder="1" applyAlignment="1">
      <alignment horizontal="left" vertical="center" wrapText="1"/>
    </xf>
    <xf numFmtId="10" fontId="10" fillId="0" borderId="9" xfId="0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pivotButton="1"/>
    <xf numFmtId="0" fontId="17" fillId="2" borderId="6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horizontal="center" vertical="center" wrapText="1"/>
    </xf>
    <xf numFmtId="0" fontId="13" fillId="4" borderId="19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left" vertical="center"/>
    </xf>
    <xf numFmtId="0" fontId="17" fillId="2" borderId="6" xfId="0" applyFont="1" applyFill="1" applyBorder="1" applyAlignment="1">
      <alignment horizontal="left" vertical="center" wrapText="1"/>
    </xf>
    <xf numFmtId="2" fontId="17" fillId="2" borderId="6" xfId="0" applyNumberFormat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2" fillId="0" borderId="0" xfId="0" applyNumberFormat="1" applyFont="1" applyAlignment="1">
      <alignment horizontal="left" vertical="center" wrapText="1"/>
    </xf>
    <xf numFmtId="10" fontId="0" fillId="0" borderId="0" xfId="0" applyNumberFormat="1"/>
    <xf numFmtId="0" fontId="0" fillId="0" borderId="0" xfId="0" applyFont="1" applyAlignment="1">
      <alignment horizontal="left"/>
    </xf>
    <xf numFmtId="0" fontId="0" fillId="0" borderId="5" xfId="0" applyBorder="1"/>
    <xf numFmtId="0" fontId="0" fillId="0" borderId="4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6" xfId="0" applyFont="1" applyFill="1" applyBorder="1" applyAlignment="1">
      <alignment horizontal="center" vertical="center" wrapText="1"/>
    </xf>
    <xf numFmtId="0" fontId="0" fillId="0" borderId="8" xfId="0" applyBorder="1"/>
    <xf numFmtId="10" fontId="10" fillId="2" borderId="11" xfId="0" applyNumberFormat="1" applyFont="1" applyFill="1" applyBorder="1" applyAlignment="1">
      <alignment horizontal="center" vertical="center" wrapText="1"/>
    </xf>
    <xf numFmtId="10" fontId="10" fillId="2" borderId="11" xfId="1" applyNumberFormat="1" applyFont="1" applyFill="1" applyBorder="1" applyAlignment="1">
      <alignment horizontal="center" vertical="center" wrapText="1"/>
    </xf>
    <xf numFmtId="10" fontId="10" fillId="2" borderId="9" xfId="1" applyNumberFormat="1" applyFont="1" applyFill="1" applyBorder="1" applyAlignment="1">
      <alignment horizontal="center" vertical="center" wrapText="1"/>
    </xf>
    <xf numFmtId="10" fontId="10" fillId="6" borderId="11" xfId="0" applyNumberFormat="1" applyFont="1" applyFill="1" applyBorder="1" applyAlignment="1">
      <alignment horizontal="center" vertical="center" wrapText="1"/>
    </xf>
    <xf numFmtId="0" fontId="22" fillId="0" borderId="0" xfId="2" applyAlignment="1">
      <alignment horizontal="left" vertical="center" wrapText="1"/>
    </xf>
    <xf numFmtId="9" fontId="21" fillId="0" borderId="0" xfId="1" applyFont="1" applyAlignment="1">
      <alignment horizontal="left" vertical="center" wrapText="1"/>
    </xf>
    <xf numFmtId="9" fontId="23" fillId="5" borderId="0" xfId="1" applyFont="1" applyFill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0" fillId="10" borderId="20" xfId="0" applyFont="1" applyFill="1" applyBorder="1" applyAlignment="1">
      <alignment horizontal="left" vertical="center" wrapText="1"/>
    </xf>
    <xf numFmtId="0" fontId="0" fillId="9" borderId="15" xfId="0" applyFill="1" applyBorder="1" applyAlignment="1">
      <alignment horizontal="center"/>
    </xf>
    <xf numFmtId="0" fontId="24" fillId="0" borderId="0" xfId="0" applyFont="1" applyAlignment="1">
      <alignment horizontal="left" vertical="center" wrapText="1"/>
    </xf>
    <xf numFmtId="0" fontId="25" fillId="0" borderId="0" xfId="2" applyFont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0" fontId="6" fillId="2" borderId="5" xfId="0" applyFont="1" applyFill="1" applyBorder="1" applyAlignment="1">
      <alignment horizontal="left" wrapText="1"/>
    </xf>
    <xf numFmtId="0" fontId="5" fillId="2" borderId="10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5" fillId="0" borderId="16" xfId="0" applyFont="1" applyBorder="1" applyAlignment="1">
      <alignment horizontal="left" wrapText="1"/>
    </xf>
    <xf numFmtId="0" fontId="5" fillId="2" borderId="13" xfId="0" applyFont="1" applyFill="1" applyBorder="1" applyAlignment="1">
      <alignment horizontal="left" wrapText="1"/>
    </xf>
    <xf numFmtId="0" fontId="5" fillId="2" borderId="16" xfId="0" applyFont="1" applyFill="1" applyBorder="1" applyAlignment="1">
      <alignment horizontal="left" wrapText="1"/>
    </xf>
    <xf numFmtId="0" fontId="14" fillId="5" borderId="0" xfId="0" applyFont="1" applyFill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66">
    <dxf>
      <font>
        <b val="0"/>
      </font>
    </dxf>
    <dxf>
      <font>
        <i val="0"/>
      </font>
    </dxf>
    <dxf>
      <fill>
        <gradientFill degree="90">
          <stop position="0">
            <color theme="9" tint="-0.49803155613879818"/>
          </stop>
          <stop position="1">
            <color theme="9" tint="0.59999389629810485"/>
          </stop>
        </gradientFill>
      </fill>
    </dxf>
    <dxf>
      <font>
        <color theme="0"/>
      </font>
      <fill>
        <gradientFill degree="90">
          <stop position="0">
            <color theme="2" tint="-0.74901577806939912"/>
          </stop>
          <stop position="1">
            <color theme="4"/>
          </stop>
        </gradientFill>
      </fill>
    </dxf>
    <dxf>
      <font>
        <color theme="0"/>
      </font>
      <fill>
        <gradientFill degree="90">
          <stop position="0">
            <color theme="2" tint="-0.74901577806939912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1">
            <color theme="9" tint="0.59999389629810485"/>
          </stop>
        </gradientFill>
      </fill>
    </dxf>
    <dxf>
      <font>
        <color theme="0"/>
      </font>
      <fill>
        <gradientFill degree="90">
          <stop position="0">
            <color theme="2" tint="-0.74901577806939912"/>
          </stop>
          <stop position="1">
            <color theme="4"/>
          </stop>
        </gradientFill>
      </fill>
    </dxf>
    <dxf>
      <font>
        <color theme="0"/>
      </font>
      <fill>
        <gradientFill degree="90">
          <stop position="0">
            <color theme="2" tint="-0.74901577806939912"/>
          </stop>
          <stop position="1">
            <color theme="4"/>
          </stop>
        </gradientFill>
      </fill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wrapText="1" indent="0"/>
    </dxf>
    <dxf>
      <alignment wrapText="1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4" formatCode="0.00%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4" formatCode="0.00%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minor"/>
      </font>
      <fill>
        <patternFill patternType="solid">
          <fgColor indexed="64"/>
          <bgColor theme="9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CC"/>
        <name val="Calibri"/>
        <family val="2"/>
        <charset val="238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minor"/>
      </font>
      <fill>
        <patternFill patternType="solid">
          <fgColor indexed="64"/>
          <bgColor theme="9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ExtraBold"/>
        <family val="2"/>
        <scheme val="none"/>
      </font>
      <fill>
        <patternFill>
          <fgColor indexed="64"/>
          <bgColor theme="1" tint="0.14999847407452621"/>
        </patternFill>
      </fill>
      <alignment horizontal="left" vertical="center" textRotation="0" wrapText="1" indent="0" justifyLastLine="0" shrinkToFit="0" readingOrder="0"/>
    </dxf>
    <dxf>
      <font>
        <i val="0"/>
      </font>
    </dxf>
    <dxf>
      <font>
        <b val="0"/>
      </font>
    </dxf>
    <dxf>
      <fill>
        <gradientFill degree="90">
          <stop position="0">
            <color theme="2" tint="-0.25098422193060094"/>
          </stop>
          <stop position="1">
            <color theme="1" tint="0.34900967436750391"/>
          </stop>
        </gradientFill>
      </fill>
    </dxf>
  </dxfs>
  <tableStyles count="1" defaultTableStyle="TableStyleMedium2" defaultPivotStyle="PivotStyleLight16">
    <tableStyle name="Table Style 1" pivot="0" count="1" xr9:uid="{F9BD50BD-84AB-4586-8834-307A5149E1CD}">
      <tableStyleElement type="wholeTable" dxfId="65"/>
    </tableStyle>
  </tableStyles>
  <colors>
    <mruColors>
      <color rgb="FF0000CC"/>
      <color rgb="FF649B3F"/>
      <color rgb="FFEAD0B4"/>
      <color rgb="FF99CCFF"/>
      <color rgb="FF335A9F"/>
      <color rgb="FFFF6565"/>
      <color rgb="FF6666FF"/>
      <color rgb="FFC7A1E3"/>
      <color rgb="FFBD9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[excel_learn.xlsx]Sheet1!PivotTable1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Percent of whole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Sheet1!$B$20:$B$31</c:f>
              <c:strCache>
                <c:ptCount val="11"/>
                <c:pt idx="0">
                  <c:v>Drop downs</c:v>
                </c:pt>
                <c:pt idx="1">
                  <c:v>error check formating</c:v>
                </c:pt>
                <c:pt idx="2">
                  <c:v>Formuły warunkowe</c:v>
                </c:pt>
                <c:pt idx="3">
                  <c:v>Pivot</c:v>
                </c:pt>
                <c:pt idx="4">
                  <c:v>Podstawowe formuły</c:v>
                </c:pt>
                <c:pt idx="5">
                  <c:v>Power query</c:v>
                </c:pt>
                <c:pt idx="6">
                  <c:v>VBA</c:v>
                </c:pt>
                <c:pt idx="7">
                  <c:v>Walidacja danych</c:v>
                </c:pt>
                <c:pt idx="8">
                  <c:v>Wykresy</c:v>
                </c:pt>
                <c:pt idx="9">
                  <c:v>Korzystanie z tabeli (filtrowanie i sortowanie danych)</c:v>
                </c:pt>
                <c:pt idx="10">
                  <c:v>conditional formatting</c:v>
                </c:pt>
              </c:strCache>
            </c:strRef>
          </c:cat>
          <c:val>
            <c:numRef>
              <c:f>Sheet1!$C$20:$C$31</c:f>
              <c:numCache>
                <c:formatCode>0.00%</c:formatCode>
                <c:ptCount val="11"/>
                <c:pt idx="0">
                  <c:v>0.14975041597337771</c:v>
                </c:pt>
                <c:pt idx="1">
                  <c:v>0.1663893510815308</c:v>
                </c:pt>
                <c:pt idx="2">
                  <c:v>0.16638935108153077</c:v>
                </c:pt>
                <c:pt idx="3">
                  <c:v>8.31946755407654E-2</c:v>
                </c:pt>
                <c:pt idx="4">
                  <c:v>0.13477537437603992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9.9833610648918464E-2</c:v>
                </c:pt>
                <c:pt idx="9">
                  <c:v>0.13311148086522465</c:v>
                </c:pt>
                <c:pt idx="10">
                  <c:v>6.6555740432612323E-2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F-4932-A74B-CA338A01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371023"/>
        <c:axId val="349412815"/>
      </c:barChart>
      <c:catAx>
        <c:axId val="44737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9412815"/>
        <c:crosses val="autoZero"/>
        <c:auto val="1"/>
        <c:lblAlgn val="ctr"/>
        <c:lblOffset val="100"/>
        <c:noMultiLvlLbl val="0"/>
      </c:catAx>
      <c:valAx>
        <c:axId val="34941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3710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[excel_learn.xlsx]Pivot!PivotTable1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Podstawowe formuly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47625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47625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1562449646045269E-2"/>
                  <c:h val="5.2555578241558584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47625">
            <a:solidFill>
              <a:schemeClr val="accen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47625">
            <a:solidFill>
              <a:schemeClr val="accen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47625">
            <a:solidFill>
              <a:schemeClr val="accen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47625">
            <a:solidFill>
              <a:schemeClr val="accen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47625">
            <a:solidFill>
              <a:schemeClr val="accen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47625">
            <a:solidFill>
              <a:schemeClr val="accen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47625">
            <a:solidFill>
              <a:schemeClr val="accen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47625">
            <a:solidFill>
              <a:schemeClr val="accen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47625">
              <a:solidFill>
                <a:schemeClr val="accent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476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F1-4645-90DB-241C1A5209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476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1E-4D6A-8A2B-8441DC5E00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476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1E-4D6A-8A2B-8441DC5E00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476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1E-4D6A-8A2B-8441DC5E00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476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1E-4D6A-8A2B-8441DC5E00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476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1E-4D6A-8A2B-8441DC5E003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 w="476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1E-4D6A-8A2B-8441DC5E003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 w="476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1E-4D6A-8A2B-8441DC5E003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 w="476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1E-4D6A-8A2B-8441DC5E0031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562449646045269E-2"/>
                      <c:h val="5.25555782415585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3F1-4645-90DB-241C1A520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Pivot!$A$4:$A$12</c:f>
              <c:strCache>
                <c:ptCount val="8"/>
                <c:pt idx="0">
                  <c:v>Blokowanie komórek</c:v>
                </c:pt>
                <c:pt idx="1">
                  <c:v>Blokowanie komórki </c:v>
                </c:pt>
                <c:pt idx="2">
                  <c:v>Duplikaty + tabela przestawna</c:v>
                </c:pt>
                <c:pt idx="3">
                  <c:v>HLOOKUP</c:v>
                </c:pt>
                <c:pt idx="4">
                  <c:v>Tekst na liczby</c:v>
                </c:pt>
                <c:pt idx="5">
                  <c:v>VLOOKUP</c:v>
                </c:pt>
                <c:pt idx="6">
                  <c:v>Wyciąganie imienia z nazwiska</c:v>
                </c:pt>
                <c:pt idx="7">
                  <c:v>XLOOKUP</c:v>
                </c:pt>
              </c:strCache>
            </c:strRef>
          </c:cat>
          <c:val>
            <c:numRef>
              <c:f>Pivot!$B$4:$B$12</c:f>
              <c:numCache>
                <c:formatCode>General</c:formatCode>
                <c:ptCount val="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0.08</c:v>
                </c:pt>
                <c:pt idx="4">
                  <c:v>0.02</c:v>
                </c:pt>
                <c:pt idx="5">
                  <c:v>0.3</c:v>
                </c:pt>
                <c:pt idx="6">
                  <c:v>6.0000000000000005E-2</c:v>
                </c:pt>
                <c:pt idx="7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1-4645-90DB-241C1A5209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7"/>
        <c:axId val="22188752"/>
        <c:axId val="610274240"/>
      </c:barChart>
      <c:catAx>
        <c:axId val="22188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0274240"/>
        <c:crosses val="autoZero"/>
        <c:auto val="1"/>
        <c:lblAlgn val="ctr"/>
        <c:lblOffset val="100"/>
        <c:noMultiLvlLbl val="0"/>
      </c:catAx>
      <c:valAx>
        <c:axId val="61027424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18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110067</xdr:colOff>
      <xdr:row>0</xdr:row>
      <xdr:rowOff>67733</xdr:rowOff>
    </xdr:from>
    <xdr:to>
      <xdr:col>11</xdr:col>
      <xdr:colOff>110068</xdr:colOff>
      <xdr:row>19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83013-36A7-AB94-182C-4B62964BD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233680</xdr:colOff>
      <xdr:row>2</xdr:row>
      <xdr:rowOff>2117</xdr:rowOff>
    </xdr:from>
    <xdr:to>
      <xdr:col>10</xdr:col>
      <xdr:colOff>250613</xdr:colOff>
      <xdr:row>20</xdr:row>
      <xdr:rowOff>89747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0FBD7-3B71-74A0-D373-56AB2537E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1803401</xdr:colOff>
      <xdr:row>5</xdr:row>
      <xdr:rowOff>101600</xdr:rowOff>
    </xdr:from>
    <xdr:ext cx="5811092" cy="313266"/>
    <xdr:pic>
      <xdr:nvPicPr>
        <xdr:cNvPr id="2" name="Picture 1">
          <a:extLst>
            <a:ext uri="{FF2B5EF4-FFF2-40B4-BE49-F238E27FC236}">
              <a16:creationId xmlns:a16="http://schemas.microsoft.com/office/drawing/2014/main" id="{BB1A2F21-92EB-4FC9-9AF1-932ECCBE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3041" y="3995420"/>
          <a:ext cx="5811092" cy="313266"/>
        </a:xfrm>
        <a:prstGeom prst="rect">
          <a:avLst/>
        </a:prstGeom>
      </xdr:spPr>
    </xdr:pic>
    <xdr:clientData/>
  </xdr:oneCellAnchor>
  <xdr:oneCellAnchor>
    <xdr:from>
      <xdr:col>2</xdr:col>
      <xdr:colOff>8467</xdr:colOff>
      <xdr:row>7</xdr:row>
      <xdr:rowOff>152400</xdr:rowOff>
    </xdr:from>
    <xdr:ext cx="4092295" cy="251482"/>
    <xdr:pic>
      <xdr:nvPicPr>
        <xdr:cNvPr id="3" name="Picture 2">
          <a:extLst>
            <a:ext uri="{FF2B5EF4-FFF2-40B4-BE49-F238E27FC236}">
              <a16:creationId xmlns:a16="http://schemas.microsoft.com/office/drawing/2014/main" id="{85433850-3604-4173-8221-B55D5E06E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9287" y="4411980"/>
          <a:ext cx="4092295" cy="251482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lzbieta Materny" id="{7C1CC019-709B-4CB9-8193-4DF73B9FA46A}" userId="S::Elzbieta.Materny@matthey.com::77843bb8-cd88-4ae0-a26a-110bf4d03a99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zbieta Materny" refreshedDate="45174.450974189815" createdVersion="8" refreshedVersion="8" minRefreshableVersion="3" recordCount="22" xr:uid="{B77DF2BD-A034-480E-9354-B132F38A3F7C}">
  <cacheSource type="worksheet">
    <worksheetSource name="Table2"/>
  </cacheSource>
  <cacheFields count="7">
    <cacheField name="No." numFmtId="0">
      <sharedItems containsString="0" containsBlank="1" containsNumber="1" containsInteger="1" minValue="1" maxValue="8"/>
    </cacheField>
    <cacheField name="Formula" numFmtId="0">
      <sharedItems containsBlank="1" count="13">
        <s v="Blokowanie komórki "/>
        <s v="Tekst na liczby"/>
        <s v="Duplikaty + tabela przestawna"/>
        <s v="Blokowanie komórek"/>
        <s v="Liczby parzyste"/>
        <s v="Wyciąganie imienia z nazwiska"/>
        <s v="VLOOKUP"/>
        <s v="XLOOKUP"/>
        <s v="HLOOKUP"/>
        <s v="EXAMPLEs"/>
        <m/>
        <s v="Wyciąganie nazwiska z imienia" u="1"/>
        <s v="6) Wyciąganie nazwiska z imienia" u="1"/>
      </sharedItems>
    </cacheField>
    <cacheField name="Progres" numFmtId="10">
      <sharedItems containsString="0" containsBlank="1" containsNumber="1" minValue="0.01" maxValue="0.3"/>
    </cacheField>
    <cacheField name="Sposób" numFmtId="0">
      <sharedItems containsBlank="1"/>
    </cacheField>
    <cacheField name="Przykłady" numFmtId="0">
      <sharedItems containsBlank="1" containsMixedTypes="1" containsNumber="1" minValue="0.99999999999999989" maxValue="0.99999999999999989"/>
    </cacheField>
    <cacheField name="Column5" numFmtId="0">
      <sharedItems containsBlank="1" containsMixedTypes="1" containsNumber="1" containsInteger="1" minValue="2" maxValue="3"/>
    </cacheField>
    <cacheField name="Rozwiazanie" numFmtId="0">
      <sharedItems containsBlank="1" containsMixedTypes="1" containsNumber="1" containsInteger="1" minValue="2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zbieta Materny" refreshedDate="45176.446706481482" createdVersion="8" refreshedVersion="8" minRefreshableVersion="3" recordCount="11" xr:uid="{4A9425EB-31D3-4B89-ADF6-A6D526C6F124}">
  <cacheSource type="worksheet">
    <worksheetSource name="Table1"/>
  </cacheSource>
  <cacheFields count="6">
    <cacheField name="No." numFmtId="0">
      <sharedItems containsSemiMixedTypes="0" containsString="0" containsNumber="1" containsInteger="1" minValue="1" maxValue="12"/>
    </cacheField>
    <cacheField name="Task" numFmtId="0">
      <sharedItems count="13">
        <s v="Korzystanie z tabeli (filtrowanie i sortowanie danych)"/>
        <s v="Podstawowe formuły"/>
        <s v="Formuły warunkowe"/>
        <s v="Pivot"/>
        <s v="Wykresy"/>
        <s v="Drop downs"/>
        <s v="Walidacja danych"/>
        <s v="Power query"/>
        <s v="VBA"/>
        <s v="error check formating"/>
        <s v="conditional formatting"/>
        <s v="Korzystanie z tabeli filtrowania i sortowania danych" u="1"/>
        <s v="POWER BI" u="1"/>
      </sharedItems>
    </cacheField>
    <cacheField name="Progress" numFmtId="9">
      <sharedItems containsSemiMixedTypes="0" containsString="0" containsNumber="1" minValue="0" maxValue="1"/>
    </cacheField>
    <cacheField name="Hours for learn" numFmtId="0">
      <sharedItems containsBlank="1" containsMixedTypes="1" containsNumber="1" minValue="0.5" maxValue="3"/>
    </cacheField>
    <cacheField name="Number of functions" numFmtId="0">
      <sharedItems containsString="0" containsBlank="1" containsNumber="1" containsInteger="1" minValue="1" maxValue="9"/>
    </cacheField>
    <cacheField name="Com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x v="0"/>
    <n v="0.02"/>
    <s v=" F4 - lub znak $"/>
    <n v="0.99999999999999989"/>
    <m/>
    <m/>
  </r>
  <r>
    <n v="2"/>
    <x v="1"/>
    <n v="0.02"/>
    <s v="Text to columns"/>
    <m/>
    <m/>
    <m/>
  </r>
  <r>
    <n v="3"/>
    <x v="2"/>
    <n v="0.02"/>
    <s v="Duplicate values"/>
    <s v="Data -&gt; remove duplicates"/>
    <s v="inna opcja: tabela przestawna (Pivot)_x000a_zaznaczamy ctr + t - żeby mieć tabelę, i wtedy pivot"/>
    <m/>
  </r>
  <r>
    <n v="4"/>
    <x v="3"/>
    <n v="0.02"/>
    <s v="Freeze panes"/>
    <m/>
    <m/>
    <m/>
  </r>
  <r>
    <n v="5"/>
    <x v="4"/>
    <n v="0.02"/>
    <s v="ISEVEN"/>
    <m/>
    <n v="2"/>
    <s v="parzysta"/>
  </r>
  <r>
    <n v="5"/>
    <x v="5"/>
    <n v="0.05"/>
    <s v="formuła LEFT(3) - wyciągamy 3 litery"/>
    <s v="jan kowalski"/>
    <s v="jan"/>
    <m/>
  </r>
  <r>
    <m/>
    <x v="5"/>
    <m/>
    <s v="formuła automatyczna - wyciągamy aż do spacji_x000a_=LEFT(D36;FIND(&quot; &quot;;D36)-1)"/>
    <s v="jan kowalski"/>
    <s v="jan"/>
    <m/>
  </r>
  <r>
    <m/>
    <x v="5"/>
    <n v="0.01"/>
    <m/>
    <s v="jan kowalski"/>
    <s v="kowalski"/>
    <m/>
  </r>
  <r>
    <n v="6"/>
    <x v="6"/>
    <n v="0.3"/>
    <s v="VLOOKUP(_x000a_Po czym szukamy; _x000a_Gdzie jest brakujace info;_x000a_ w ktorej kolumnie;_x000a_ FASLE)"/>
    <s v="szukamy :co jest pod NO.2 w tabeli 1 w Sheet1 jako tekst (description)"/>
    <n v="2"/>
    <s v="Podstawowe formuły"/>
  </r>
  <r>
    <m/>
    <x v="6"/>
    <m/>
    <m/>
    <s v="2) szukamy: co jest pod No.3 w Hours for learn"/>
    <n v="3"/>
    <n v="2"/>
  </r>
  <r>
    <n v="7"/>
    <x v="7"/>
    <n v="0.2"/>
    <s v="XLOOKUP(_x000a_Czego szukamy;_x000a_gdzie;_x000a_gdzie brakujace info;_x000a_co jeśli nie ma takiego info)_x000a_nie ma znaczenia czy szukamy pionowo czy poziomo"/>
    <s v="szukamy :co jest pod NO.2 w tabeli 1 w Sheet1 jako komentarz"/>
    <n v="2"/>
    <s v="ongoing"/>
  </r>
  <r>
    <m/>
    <x v="7"/>
    <n v="7.0000000000000007E-2"/>
    <s v="Gdy szukamy pelnej nazwy wyrazu, to dajemy &quot;*&quot;:_x000a_XLOOKUP(&quot;*&quot;&amp; slowo którego szukamy &amp;&quot;*&quot;;_x000a_gdzie szukamy _x000a_czego chcemy - tu będzie to samo;_x000a_co jeśli nie znajdziemy_x000a_wybrac rodzaj wyszukiwania np..2)"/>
    <s v="Szukamy pelnej nazwy tasku po jednym wyrazie"/>
    <s v="error"/>
    <s v="error check formating"/>
  </r>
  <r>
    <n v="8"/>
    <x v="8"/>
    <n v="0.08"/>
    <s v="Jak VLOOKUP tylko szuka po wierszach"/>
    <m/>
    <m/>
    <m/>
  </r>
  <r>
    <m/>
    <x v="9"/>
    <m/>
    <m/>
    <m/>
    <m/>
    <m/>
  </r>
  <r>
    <m/>
    <x v="10"/>
    <m/>
    <s v="w którym wierszu (no.) hours to learn = 3?"/>
    <m/>
    <s v="proba vlookup"/>
    <n v="3"/>
  </r>
  <r>
    <m/>
    <x v="10"/>
    <m/>
    <s v="w którym wierszu (no.) hours to learn = 3?"/>
    <m/>
    <s v="proba xlookup"/>
    <n v="9"/>
  </r>
  <r>
    <m/>
    <x v="10"/>
    <m/>
    <s v="ile funkcji jest dla podstawowych formul?"/>
    <m/>
    <s v="proba xlookup"/>
    <n v="9"/>
  </r>
  <r>
    <m/>
    <x v="10"/>
    <m/>
    <m/>
    <m/>
    <m/>
    <m/>
  </r>
  <r>
    <m/>
    <x v="10"/>
    <m/>
    <m/>
    <m/>
    <m/>
    <m/>
  </r>
  <r>
    <m/>
    <x v="10"/>
    <m/>
    <s v="jak wazny jest task nr 2? (important)"/>
    <m/>
    <s v="proba hlookup"/>
    <n v="50"/>
  </r>
  <r>
    <m/>
    <x v="10"/>
    <m/>
    <s v="która kolumna odpowiada za 3 task"/>
    <m/>
    <s v="proba hlookup"/>
    <n v="3"/>
  </r>
  <r>
    <m/>
    <x v="10"/>
    <m/>
    <s v="która kolumna odpowiada za 3 task"/>
    <m/>
    <s v="proba xlookup"/>
    <s v="Column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x v="0"/>
    <n v="0.8"/>
    <n v="0.5"/>
    <m/>
    <s v="ongoing"/>
  </r>
  <r>
    <n v="2"/>
    <x v="1"/>
    <n v="0.80999999999999994"/>
    <n v="2"/>
    <n v="9"/>
    <s v="ongoing"/>
  </r>
  <r>
    <n v="3"/>
    <x v="2"/>
    <n v="0.99999999999999989"/>
    <n v="2"/>
    <n v="9"/>
    <s v="finished"/>
  </r>
  <r>
    <n v="4"/>
    <x v="3"/>
    <n v="0.5"/>
    <n v="1"/>
    <n v="1"/>
    <s v="ongoing"/>
  </r>
  <r>
    <n v="5"/>
    <x v="4"/>
    <n v="0.6"/>
    <n v="1"/>
    <m/>
    <s v="ongoing"/>
  </r>
  <r>
    <n v="6"/>
    <x v="5"/>
    <n v="0.9"/>
    <n v="0.5"/>
    <n v="1"/>
    <s v="ongoing"/>
  </r>
  <r>
    <n v="8"/>
    <x v="6"/>
    <n v="0"/>
    <n v="2"/>
    <m/>
    <s v="not started"/>
  </r>
  <r>
    <n v="9"/>
    <x v="7"/>
    <n v="0"/>
    <n v="3"/>
    <m/>
    <s v="not started"/>
  </r>
  <r>
    <n v="10"/>
    <x v="8"/>
    <n v="0"/>
    <s v="&gt;3"/>
    <m/>
    <s v="not started"/>
  </r>
  <r>
    <n v="11"/>
    <x v="9"/>
    <n v="1"/>
    <n v="0.5"/>
    <n v="1"/>
    <s v="finished"/>
  </r>
  <r>
    <n v="12"/>
    <x v="10"/>
    <n v="0.4"/>
    <m/>
    <n v="1"/>
    <s v="ongo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BC5B0-F6C2-4927-986E-C9FD634D22A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19:C31" firstHeaderRow="1" firstDataRow="1" firstDataCol="1"/>
  <pivotFields count="6">
    <pivotField showAll="0"/>
    <pivotField axis="axisRow" showAll="0">
      <items count="14">
        <item x="5"/>
        <item x="9"/>
        <item x="2"/>
        <item m="1" x="11"/>
        <item x="3"/>
        <item x="1"/>
        <item m="1" x="12"/>
        <item x="7"/>
        <item x="8"/>
        <item x="6"/>
        <item x="4"/>
        <item x="0"/>
        <item x="10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Percent of whole" fld="2" showDataAs="percentOfCol" baseField="0" baseItem="0" numFmtId="10"/>
  </dataFields>
  <formats count="2">
    <format dxfId="64">
      <pivotArea dataOnly="0" labelOnly="1" fieldPosition="0">
        <references count="1">
          <reference field="1" count="1">
            <x v="0"/>
          </reference>
        </references>
      </pivotArea>
    </format>
    <format dxfId="63">
      <pivotArea dataOnly="0" labelOnly="1" fieldPosition="0">
        <references count="1">
          <reference field="1" count="1">
            <x v="0"/>
          </reference>
        </references>
      </pivotArea>
    </format>
  </formats>
  <chartFormats count="1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CB425-4D73-4F81-B421-51B9F6B278D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7">
    <pivotField showAll="0"/>
    <pivotField axis="axisRow" showAll="0">
      <items count="14">
        <item m="1" x="12"/>
        <item x="3"/>
        <item x="0"/>
        <item x="2"/>
        <item x="8"/>
        <item x="1"/>
        <item x="6"/>
        <item x="5"/>
        <item x="7"/>
        <item h="1" x="10"/>
        <item m="1" x="11"/>
        <item h="1" x="4"/>
        <item h="1" x="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rogres" fld="2" baseField="1" baseItem="0"/>
  </dataFields>
  <formats count="2"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</format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6BB447-AD13-4421-B94E-6A8969DC3413}" name="Table1" displayName="Table1" ref="A2:F13" totalsRowShown="0" headerRowDxfId="62" dataDxfId="61" tableBorderDxfId="60">
  <autoFilter ref="A2:F13" xr:uid="{3B6BB447-AD13-4421-B94E-6A8969DC3413}"/>
  <tableColumns count="6">
    <tableColumn id="5" xr3:uid="{032D0671-C21B-4CD7-838D-020D2EA0E94A}" name="No." dataDxfId="59"/>
    <tableColumn id="1" xr3:uid="{B18BE0CC-4178-4947-8509-1DC09EB09150}" name="Task" dataDxfId="58"/>
    <tableColumn id="2" xr3:uid="{29D1E70D-CB3C-47FD-BE2E-2111FF9E3012}" name="Progress" dataDxfId="57" dataCellStyle="Percent"/>
    <tableColumn id="4" xr3:uid="{6FDFEAB1-FF46-4317-8446-2410EE31B166}" name="Hours for learn" dataDxfId="56"/>
    <tableColumn id="6" xr3:uid="{CDA71A6E-3D40-4A6E-A0B2-28F2F5DB1321}" name="Number of functions" dataDxfId="55"/>
    <tableColumn id="3" xr3:uid="{F3293478-802D-4059-8DA9-60E228D9C5AE}" name="Comment" dataDxfId="54">
      <calculatedColumnFormula>IF(Table1[[#This Row],[Progress]]=0%,"not started",IF(Table1[[#This Row],[Progress]]=100%,"finished","ongoing"))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C08AED-DF37-4E0B-8AEB-428C0EB95B05}" name="Table5" displayName="Table5" ref="B48:E51" totalsRowShown="0" headerRowDxfId="53" dataDxfId="51" headerRowBorderDxfId="52" tableBorderDxfId="50" totalsRowBorderDxfId="49">
  <autoFilter ref="B48:E51" xr:uid="{44C08AED-DF37-4E0B-8AEB-428C0EB95B05}"/>
  <tableColumns count="4">
    <tableColumn id="1" xr3:uid="{0B2AE11F-2346-449C-94DE-4B9DA6814516}" name="Column1" dataDxfId="48"/>
    <tableColumn id="2" xr3:uid="{862C00EA-523D-4A59-BD97-1943E3B8E46A}" name="Column2" dataDxfId="47"/>
    <tableColumn id="3" xr3:uid="{8BA5F38B-1184-40BA-B449-D3585733843B}" name="Column3" dataDxfId="46"/>
    <tableColumn id="4" xr3:uid="{CB1CA526-BFB0-4F60-A4FF-88863129582A}" name="Column4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A0B1D9-0928-4298-A04B-E56D8ACDA326}" name="Table2" displayName="Table2" ref="A3:G26" totalsRowCount="1" headerRowDxfId="44" dataDxfId="42" totalsRowDxfId="40" headerRowBorderDxfId="43" tableBorderDxfId="41" totalsRowBorderDxfId="39">
  <autoFilter ref="A3:G25" xr:uid="{B0A0B1D9-0928-4298-A04B-E56D8ACDA326}"/>
  <tableColumns count="7">
    <tableColumn id="1" xr3:uid="{BC5275C1-FCDA-41C1-B1A3-031E25A6D20B}" name="No." dataDxfId="38" totalsRowDxfId="37"/>
    <tableColumn id="2" xr3:uid="{F5ECCB3A-8AA7-46EE-9E89-27927201336E}" name="Formula" dataDxfId="36" totalsRowDxfId="35"/>
    <tableColumn id="8" xr3:uid="{69F1168C-85B8-41EE-8DC2-222981DF53B0}" name="Progres" dataDxfId="34" totalsRowDxfId="33"/>
    <tableColumn id="3" xr3:uid="{5FEC0FDA-9A90-44BE-BAA2-BF93E4CBDED9}" name="Sposób" dataDxfId="32" totalsRowDxfId="31"/>
    <tableColumn id="4" xr3:uid="{4D8A8E1B-68F4-424F-86B6-1A3DAA9D1824}" name="Przykłady" dataDxfId="30" totalsRowDxfId="29"/>
    <tableColumn id="5" xr3:uid="{2F0D5990-6D34-48BE-B066-072A04658D1A}" name="Column5" dataDxfId="28" totalsRowDxfId="27"/>
    <tableColumn id="6" xr3:uid="{7C495335-7566-426B-B8BC-13BDA527DDFA}" name="Rozwiazanie" dataDxfId="26" totalsRow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9F1D3F-61F2-4EFA-A473-21B51D7F0595}" name="Table4" displayName="Table4" ref="A3:G16" totalsRowShown="0">
  <autoFilter ref="A3:G16" xr:uid="{7B9F1D3F-61F2-4EFA-A473-21B51D7F0595}"/>
  <tableColumns count="7">
    <tableColumn id="1" xr3:uid="{17048F6C-6F12-4F36-9FF3-467C817C63DF}" name="No" dataDxfId="24"/>
    <tableColumn id="2" xr3:uid="{2F86948A-C008-4192-A81E-F165A0E75F89}" name="Formula" dataDxfId="23"/>
    <tableColumn id="7" xr3:uid="{6D5A3B4B-0103-4997-9E0E-BE24455FA215}" name="Progres" dataDxfId="22"/>
    <tableColumn id="3" xr3:uid="{E3A1FEA7-3F2D-40C2-ADDD-108D0F5C44AD}" name="Column3" dataDxfId="21"/>
    <tableColumn id="4" xr3:uid="{69185F69-F532-4B6A-BFBC-2DDCD9094B04}" name="Column4" dataDxfId="20"/>
    <tableColumn id="5" xr3:uid="{A58D18CC-049A-4471-94BD-CBDDB392FF6E}" name="Column5" dataDxfId="19"/>
    <tableColumn id="6" xr3:uid="{76399ADB-0DB7-4889-84B4-C9A805F50110}" name="Column6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F3132-1F2B-4956-864F-42E22CA552C6}" name="Table3" displayName="Table3" ref="F21:F26" totalsRowShown="0" headerRowDxfId="15" dataDxfId="14">
  <autoFilter ref="F21:F26" xr:uid="{E8DF3132-1F2B-4956-864F-42E22CA552C6}"/>
  <tableColumns count="1">
    <tableColumn id="1" xr3:uid="{4948D40E-3E83-4896-8E00-BACD24CED527}" name="Hours" dataDxfId="13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6ACC31-4AF4-495D-A88C-7B53FDEFAF5A}" name="Table6" displayName="Table6" ref="A3:D23" totalsRowShown="0" headerRowDxfId="12" headerRowBorderDxfId="11" tableBorderDxfId="10">
  <autoFilter ref="A3:D23" xr:uid="{746ACC31-4AF4-495D-A88C-7B53FDEFAF5A}"/>
  <tableColumns count="4">
    <tableColumn id="1" xr3:uid="{9B9FB727-9FFB-48FA-8D23-344AE45F53AD}" name="NO." dataDxfId="9"/>
    <tableColumn id="2" xr3:uid="{A6350D18-16A6-4343-BEB1-19560395276E}" name="Formula" dataDxfId="8"/>
    <tableColumn id="3" xr3:uid="{62F6EFB9-FB0E-4BBF-8577-AC260841F859}" name="Column1"/>
    <tableColumn id="4" xr3:uid="{39F77C07-F841-482A-ADD3-760241CFBEDD}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3-09-01T06:49:07.93" personId="{7C1CC019-709B-4CB9-8193-4DF73B9FA46A}" id="{C3DBB5F1-ECE1-4DC2-87E4-0296F2F665A6}">
    <text>ooo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2EA7-0AFC-4559-9F08-A170E53B3996}">
  <dimension ref="A1:P73"/>
  <sheetViews>
    <sheetView tabSelected="1" zoomScale="90" zoomScaleNormal="90" workbookViewId="0">
      <pane xSplit="1" topLeftCell="B1" activePane="topRight" state="frozen"/>
      <selection pane="topRight" activeCell="E17" sqref="E17"/>
    </sheetView>
  </sheetViews>
  <sheetFormatPr defaultRowHeight="14.4" x14ac:dyDescent="0.3"/>
  <cols>
    <col min="1" max="1" width="7.6640625" customWidth="1"/>
    <col min="2" max="2" width="47.5546875" style="1" bestFit="1" customWidth="1"/>
    <col min="3" max="3" width="16.109375" style="1" bestFit="1" customWidth="1"/>
    <col min="4" max="4" width="20.21875" style="1" bestFit="1" customWidth="1"/>
    <col min="5" max="5" width="24.6640625" style="1" customWidth="1"/>
    <col min="6" max="6" width="19.109375" style="1" customWidth="1"/>
    <col min="7" max="7" width="20" style="1" bestFit="1" customWidth="1"/>
    <col min="8" max="8" width="12.33203125" bestFit="1" customWidth="1"/>
    <col min="9" max="9" width="8" bestFit="1" customWidth="1"/>
    <col min="10" max="10" width="16.109375" bestFit="1" customWidth="1"/>
    <col min="11" max="11" width="8.6640625" bestFit="1" customWidth="1"/>
    <col min="12" max="12" width="48.21875" bestFit="1" customWidth="1"/>
    <col min="13" max="13" width="20.77734375" bestFit="1" customWidth="1"/>
    <col min="14" max="14" width="11.21875" bestFit="1" customWidth="1"/>
  </cols>
  <sheetData>
    <row r="1" spans="1:16" ht="21" x14ac:dyDescent="0.3">
      <c r="A1" s="125" t="s">
        <v>10</v>
      </c>
      <c r="B1" s="125"/>
      <c r="C1" s="125"/>
      <c r="D1" s="125"/>
      <c r="E1" s="125"/>
      <c r="F1" s="125"/>
      <c r="G1"/>
    </row>
    <row r="2" spans="1:16" x14ac:dyDescent="0.3">
      <c r="A2" s="45" t="s">
        <v>0</v>
      </c>
      <c r="B2" s="45" t="s">
        <v>25</v>
      </c>
      <c r="C2" s="97" t="s">
        <v>11</v>
      </c>
      <c r="D2" s="45" t="s">
        <v>14</v>
      </c>
      <c r="E2" s="45" t="s">
        <v>93</v>
      </c>
      <c r="F2" s="45" t="s">
        <v>9</v>
      </c>
      <c r="G2"/>
    </row>
    <row r="3" spans="1:16" x14ac:dyDescent="0.3">
      <c r="A3" s="26">
        <v>1</v>
      </c>
      <c r="B3" s="107" t="s">
        <v>113</v>
      </c>
      <c r="C3" s="96">
        <v>0.8</v>
      </c>
      <c r="D3" s="26">
        <v>0.5</v>
      </c>
      <c r="E3" s="26"/>
      <c r="F3" s="26" t="str">
        <f>IF(Table1[[#This Row],[Progress]]=0%,"not started",IF(Table1[[#This Row],[Progress]]=100%,"finished","ongoing"))</f>
        <v>ongoing</v>
      </c>
      <c r="G3"/>
    </row>
    <row r="4" spans="1:16" x14ac:dyDescent="0.3">
      <c r="A4" s="26">
        <v>2</v>
      </c>
      <c r="B4" s="108" t="s">
        <v>70</v>
      </c>
      <c r="C4" s="96">
        <f>'2_Podstawowe_formuly'!$B$1</f>
        <v>0.80999999999999994</v>
      </c>
      <c r="D4" s="26">
        <v>2</v>
      </c>
      <c r="E4" s="68">
        <f>'2_Podstawowe_formuly'!$B$2</f>
        <v>9</v>
      </c>
      <c r="F4" s="26" t="str">
        <f>IF(Table1[[#This Row],[Progress]]=0%,"not started",IF(Table1[[#This Row],[Progress]]=100%,"finished","ongoing"))</f>
        <v>ongoing</v>
      </c>
      <c r="G4"/>
      <c r="K4" s="2"/>
      <c r="L4" s="2"/>
      <c r="M4" s="2"/>
      <c r="N4" s="2"/>
    </row>
    <row r="5" spans="1:16" x14ac:dyDescent="0.3">
      <c r="A5" s="26">
        <v>3</v>
      </c>
      <c r="B5" s="108" t="s">
        <v>71</v>
      </c>
      <c r="C5" s="96">
        <f>'3_Formuly_warunkowe'!$B$1</f>
        <v>0.99999999999999989</v>
      </c>
      <c r="D5" s="26">
        <v>2</v>
      </c>
      <c r="E5" s="68">
        <f>'3_Formuly_warunkowe'!$B$2</f>
        <v>9</v>
      </c>
      <c r="F5" s="26" t="str">
        <f>IF(Table1[[#This Row],[Progress]]=0%,"not started",IF(Table1[[#This Row],[Progress]]=100%,"finished","ongoing"))</f>
        <v>finished</v>
      </c>
      <c r="G5" s="2"/>
      <c r="H5" s="2"/>
    </row>
    <row r="6" spans="1:16" x14ac:dyDescent="0.3">
      <c r="A6" s="26">
        <v>4</v>
      </c>
      <c r="B6" s="95" t="s">
        <v>72</v>
      </c>
      <c r="C6" s="96">
        <f>Pivot!$B$1</f>
        <v>0.5</v>
      </c>
      <c r="D6" s="26">
        <v>1</v>
      </c>
      <c r="E6" s="68">
        <v>1</v>
      </c>
      <c r="F6" s="26" t="str">
        <f>IF(Table1[[#This Row],[Progress]]=0%,"not started",IF(Table1[[#This Row],[Progress]]=100%,"finished","ongoing"))</f>
        <v>ongoing</v>
      </c>
      <c r="G6" s="2"/>
      <c r="H6" s="2"/>
    </row>
    <row r="7" spans="1:16" x14ac:dyDescent="0.3">
      <c r="A7" s="26">
        <v>5</v>
      </c>
      <c r="B7" s="107" t="s">
        <v>73</v>
      </c>
      <c r="C7" s="96">
        <v>0.6</v>
      </c>
      <c r="D7" s="26">
        <v>1</v>
      </c>
      <c r="E7" s="26"/>
      <c r="F7" s="26" t="str">
        <f>IF(Table1[[#This Row],[Progress]]=0%,"not started",IF(Table1[[#This Row],[Progress]]=100%,"finished","ongoing"))</f>
        <v>ongoing</v>
      </c>
      <c r="G7" s="2"/>
      <c r="H7" s="2"/>
    </row>
    <row r="8" spans="1:16" x14ac:dyDescent="0.3">
      <c r="A8" s="26">
        <v>6</v>
      </c>
      <c r="B8" s="108" t="s">
        <v>74</v>
      </c>
      <c r="C8" s="96">
        <v>0.9</v>
      </c>
      <c r="D8" s="26">
        <v>0.5</v>
      </c>
      <c r="E8" s="26">
        <v>1</v>
      </c>
      <c r="F8" s="26" t="str">
        <f>IF(Table1[[#This Row],[Progress]]=0%,"not started",IF(Table1[[#This Row],[Progress]]=100%,"finished","ongoing"))</f>
        <v>ongoing</v>
      </c>
      <c r="G8" s="2"/>
      <c r="H8" s="2"/>
    </row>
    <row r="9" spans="1:16" x14ac:dyDescent="0.3">
      <c r="A9" s="26">
        <v>8</v>
      </c>
      <c r="B9" s="107" t="s">
        <v>75</v>
      </c>
      <c r="C9" s="96">
        <v>0</v>
      </c>
      <c r="D9" s="26">
        <v>2</v>
      </c>
      <c r="E9" s="26"/>
      <c r="F9" s="26" t="str">
        <f>IF(Table1[[#This Row],[Progress]]=0%,"not started",IF(Table1[[#This Row],[Progress]]=100%,"finished","ongoing"))</f>
        <v>not started</v>
      </c>
      <c r="G9" s="2"/>
      <c r="H9" s="2"/>
      <c r="K9" s="2"/>
      <c r="L9" s="2"/>
      <c r="M9" s="2"/>
      <c r="N9" s="2"/>
    </row>
    <row r="10" spans="1:16" x14ac:dyDescent="0.3">
      <c r="A10" s="26">
        <v>9</v>
      </c>
      <c r="B10" s="107" t="s">
        <v>76</v>
      </c>
      <c r="C10" s="96">
        <v>0</v>
      </c>
      <c r="D10" s="26">
        <v>3</v>
      </c>
      <c r="E10" s="26"/>
      <c r="F10" s="26" t="str">
        <f>IF(Table1[[#This Row],[Progress]]=0%,"not started",IF(Table1[[#This Row],[Progress]]=100%,"finished","ongoing"))</f>
        <v>not started</v>
      </c>
      <c r="G10" s="2"/>
      <c r="H10" s="2"/>
      <c r="K10" s="2"/>
      <c r="L10" s="2"/>
      <c r="M10" s="2"/>
      <c r="N10" s="2"/>
    </row>
    <row r="11" spans="1:16" x14ac:dyDescent="0.3">
      <c r="A11" s="26">
        <v>10</v>
      </c>
      <c r="B11" s="107" t="s">
        <v>77</v>
      </c>
      <c r="C11" s="96">
        <v>0</v>
      </c>
      <c r="D11" s="26" t="s">
        <v>118</v>
      </c>
      <c r="E11" s="26"/>
      <c r="F11" s="26" t="str">
        <f>IF(Table1[[#This Row],[Progress]]=0%,"not started",IF(Table1[[#This Row],[Progress]]=100%,"finished","ongoing"))</f>
        <v>not started</v>
      </c>
      <c r="G11" s="2"/>
      <c r="H11" s="2"/>
      <c r="K11" s="2"/>
      <c r="L11" s="2"/>
      <c r="M11" s="2"/>
      <c r="N11" s="2"/>
    </row>
    <row r="12" spans="1:16" x14ac:dyDescent="0.3">
      <c r="A12" s="26">
        <v>11</v>
      </c>
      <c r="B12" s="108" t="s">
        <v>86</v>
      </c>
      <c r="C12" s="96">
        <f>Other!$B$1</f>
        <v>1</v>
      </c>
      <c r="D12" s="26">
        <v>0.5</v>
      </c>
      <c r="E12" s="26">
        <v>1</v>
      </c>
      <c r="F12" s="26" t="str">
        <f>IF(Table1[[#This Row],[Progress]]=0%,"not started",IF(Table1[[#This Row],[Progress]]=100%,"finished","ongoing"))</f>
        <v>finished</v>
      </c>
      <c r="G12" s="2"/>
      <c r="H12" s="2"/>
      <c r="I12" s="2"/>
      <c r="L12" s="2"/>
      <c r="M12" s="2"/>
      <c r="N12" s="2"/>
      <c r="O12" s="2"/>
    </row>
    <row r="13" spans="1:16" x14ac:dyDescent="0.3">
      <c r="A13" s="26">
        <v>12</v>
      </c>
      <c r="B13" s="108" t="s">
        <v>114</v>
      </c>
      <c r="C13" s="96">
        <v>0.4</v>
      </c>
      <c r="D13" s="26"/>
      <c r="E13" s="26">
        <v>1</v>
      </c>
      <c r="F13" s="26" t="str">
        <f>IF(Table1[[#This Row],[Progress]]=0%,"not started",IF(Table1[[#This Row],[Progress]]=100%,"finished","ongoing"))</f>
        <v>ongoing</v>
      </c>
      <c r="J13" s="2"/>
      <c r="M13" s="2"/>
    </row>
    <row r="14" spans="1:16" x14ac:dyDescent="0.3">
      <c r="A14" s="7"/>
      <c r="B14" s="7"/>
      <c r="C14" s="7"/>
      <c r="D14" s="7"/>
      <c r="E14" s="7"/>
      <c r="F14" s="7"/>
      <c r="M14" s="2"/>
      <c r="N14" s="2"/>
      <c r="O14" s="2"/>
      <c r="P14" s="2"/>
    </row>
    <row r="15" spans="1:16" x14ac:dyDescent="0.3">
      <c r="A15" s="7"/>
      <c r="B15" s="7"/>
      <c r="C15" s="7"/>
      <c r="D15" s="7"/>
      <c r="E15" s="7"/>
      <c r="F15" s="7"/>
      <c r="M15" s="2"/>
      <c r="N15" s="2"/>
      <c r="O15" s="2"/>
      <c r="P15" s="2"/>
    </row>
    <row r="16" spans="1:16" x14ac:dyDescent="0.3">
      <c r="A16" s="7"/>
      <c r="E16" s="7"/>
      <c r="F16" s="7"/>
      <c r="G16" s="4"/>
      <c r="H16" s="7"/>
      <c r="I16" s="7"/>
      <c r="M16" s="2"/>
      <c r="N16" s="2"/>
      <c r="O16" s="2"/>
      <c r="P16" s="2"/>
    </row>
    <row r="17" spans="2:16" x14ac:dyDescent="0.3">
      <c r="E17" s="4"/>
      <c r="F17" s="4"/>
      <c r="M17" s="2"/>
      <c r="N17" s="2"/>
      <c r="O17" s="2"/>
      <c r="P17" s="2"/>
    </row>
    <row r="18" spans="2:16" x14ac:dyDescent="0.3">
      <c r="E18" s="4"/>
      <c r="F18" s="4"/>
      <c r="M18" s="2"/>
      <c r="N18" s="2"/>
      <c r="O18" s="2"/>
      <c r="P18" s="2"/>
    </row>
    <row r="19" spans="2:16" x14ac:dyDescent="0.3">
      <c r="B19" s="60" t="s">
        <v>89</v>
      </c>
      <c r="C19" t="s">
        <v>95</v>
      </c>
      <c r="D19"/>
      <c r="E19"/>
      <c r="F19"/>
      <c r="G19"/>
      <c r="O19" s="2"/>
      <c r="P19" s="2"/>
    </row>
    <row r="20" spans="2:16" x14ac:dyDescent="0.3">
      <c r="B20" s="70" t="s">
        <v>74</v>
      </c>
      <c r="C20" s="69">
        <v>0.14975041597337771</v>
      </c>
      <c r="D20"/>
      <c r="E20"/>
      <c r="F20"/>
      <c r="G20"/>
    </row>
    <row r="21" spans="2:16" x14ac:dyDescent="0.3">
      <c r="B21" s="55" t="s">
        <v>86</v>
      </c>
      <c r="C21" s="69">
        <v>0.1663893510815308</v>
      </c>
      <c r="D21"/>
      <c r="E21"/>
      <c r="F21"/>
      <c r="G21"/>
    </row>
    <row r="22" spans="2:16" x14ac:dyDescent="0.3">
      <c r="B22" s="55" t="s">
        <v>71</v>
      </c>
      <c r="C22" s="69">
        <v>0.16638935108153077</v>
      </c>
      <c r="D22"/>
      <c r="E22" s="3"/>
      <c r="F22" s="3"/>
      <c r="J22" s="7"/>
    </row>
    <row r="23" spans="2:16" x14ac:dyDescent="0.3">
      <c r="B23" s="55" t="s">
        <v>72</v>
      </c>
      <c r="C23" s="69">
        <v>8.31946755407654E-2</v>
      </c>
      <c r="D23"/>
      <c r="E23" s="3"/>
      <c r="F23" s="3"/>
      <c r="J23" s="7"/>
    </row>
    <row r="24" spans="2:16" x14ac:dyDescent="0.3">
      <c r="B24" s="55" t="s">
        <v>70</v>
      </c>
      <c r="C24" s="69">
        <v>0.13477537437603992</v>
      </c>
      <c r="D24"/>
      <c r="E24" s="3"/>
      <c r="F24" s="3"/>
      <c r="G24" s="4"/>
      <c r="H24" s="7"/>
      <c r="I24" s="7"/>
      <c r="J24" s="7"/>
    </row>
    <row r="25" spans="2:16" x14ac:dyDescent="0.3">
      <c r="B25" s="55" t="s">
        <v>76</v>
      </c>
      <c r="C25" s="69">
        <v>0</v>
      </c>
      <c r="D25"/>
      <c r="E25" s="3"/>
      <c r="F25" s="3"/>
      <c r="G25" s="4"/>
      <c r="H25" s="7"/>
      <c r="I25" s="7"/>
      <c r="J25" s="7"/>
    </row>
    <row r="26" spans="2:16" x14ac:dyDescent="0.3">
      <c r="B26" s="55" t="s">
        <v>77</v>
      </c>
      <c r="C26" s="69">
        <v>0</v>
      </c>
      <c r="D26"/>
      <c r="E26" s="3"/>
      <c r="F26" s="3"/>
      <c r="G26" s="4"/>
      <c r="H26" s="7"/>
      <c r="I26" s="7"/>
      <c r="J26" s="7"/>
    </row>
    <row r="27" spans="2:16" x14ac:dyDescent="0.3">
      <c r="B27" s="55" t="s">
        <v>75</v>
      </c>
      <c r="C27" s="69">
        <v>0</v>
      </c>
      <c r="D27"/>
      <c r="E27" s="3"/>
      <c r="F27" s="3"/>
      <c r="G27" s="4"/>
      <c r="H27" s="7"/>
      <c r="I27" s="7"/>
      <c r="J27" s="7"/>
    </row>
    <row r="28" spans="2:16" x14ac:dyDescent="0.3">
      <c r="B28" s="55" t="s">
        <v>73</v>
      </c>
      <c r="C28" s="69">
        <v>9.9833610648918464E-2</v>
      </c>
      <c r="D28"/>
      <c r="E28" s="3"/>
      <c r="F28" s="3"/>
      <c r="G28" s="4"/>
      <c r="H28" s="7"/>
      <c r="I28" s="7"/>
      <c r="J28" s="7"/>
    </row>
    <row r="29" spans="2:16" x14ac:dyDescent="0.3">
      <c r="B29" s="55" t="s">
        <v>113</v>
      </c>
      <c r="C29" s="69">
        <v>0.13311148086522465</v>
      </c>
      <c r="D29"/>
      <c r="E29" s="3"/>
      <c r="F29" s="3"/>
      <c r="G29" s="4"/>
      <c r="H29" s="7"/>
      <c r="I29" s="7"/>
      <c r="J29" s="7"/>
    </row>
    <row r="30" spans="2:16" x14ac:dyDescent="0.3">
      <c r="B30" s="55" t="s">
        <v>114</v>
      </c>
      <c r="C30" s="69">
        <v>6.6555740432612323E-2</v>
      </c>
      <c r="D30"/>
      <c r="E30" s="3"/>
      <c r="F30" s="3"/>
      <c r="G30" s="4"/>
      <c r="H30" s="7"/>
      <c r="I30" s="7"/>
      <c r="J30" s="7"/>
    </row>
    <row r="31" spans="2:16" x14ac:dyDescent="0.3">
      <c r="B31" s="55" t="s">
        <v>90</v>
      </c>
      <c r="C31" s="69">
        <v>1</v>
      </c>
      <c r="D31"/>
      <c r="E31" s="3"/>
      <c r="F31" s="3"/>
      <c r="G31" s="4"/>
      <c r="H31" s="7"/>
      <c r="I31" s="7"/>
      <c r="J31" s="7"/>
    </row>
    <row r="32" spans="2:16" x14ac:dyDescent="0.3">
      <c r="B32"/>
      <c r="C32"/>
      <c r="D32" s="3"/>
      <c r="E32" s="3"/>
      <c r="F32" s="3"/>
      <c r="G32" s="4"/>
      <c r="H32" s="7"/>
      <c r="I32" s="7"/>
      <c r="J32" s="7"/>
    </row>
    <row r="33" spans="1:11" x14ac:dyDescent="0.3">
      <c r="B33"/>
      <c r="C33"/>
      <c r="D33" s="3"/>
      <c r="E33" s="3"/>
      <c r="F33" s="3"/>
      <c r="G33" s="3"/>
    </row>
    <row r="34" spans="1:11" x14ac:dyDescent="0.3">
      <c r="B34"/>
      <c r="C34"/>
      <c r="D34" s="3"/>
      <c r="E34" s="3"/>
      <c r="F34" s="3"/>
      <c r="G34" s="3"/>
    </row>
    <row r="35" spans="1:11" x14ac:dyDescent="0.3">
      <c r="A35" s="3"/>
      <c r="B35" s="3"/>
      <c r="C35" s="3"/>
      <c r="D35" s="3"/>
      <c r="E35" s="3"/>
      <c r="F35" s="3"/>
      <c r="G35" s="3"/>
    </row>
    <row r="36" spans="1:11" x14ac:dyDescent="0.3">
      <c r="A36" s="3"/>
      <c r="B36" s="3"/>
      <c r="C36" s="3"/>
      <c r="D36" s="3"/>
      <c r="E36" s="3"/>
      <c r="F36" s="3"/>
      <c r="G36" s="3"/>
    </row>
    <row r="37" spans="1:11" x14ac:dyDescent="0.3">
      <c r="A37" s="3"/>
      <c r="B37" s="3"/>
      <c r="C37" s="3"/>
      <c r="D37" s="3"/>
      <c r="E37" s="3"/>
      <c r="F37" s="3"/>
      <c r="G37" s="3"/>
    </row>
    <row r="38" spans="1:11" x14ac:dyDescent="0.3">
      <c r="A38" s="3"/>
      <c r="B38" s="3"/>
      <c r="C38" s="3"/>
      <c r="D38" s="3"/>
      <c r="E38" s="3"/>
      <c r="F38" s="3"/>
      <c r="G38" s="3"/>
    </row>
    <row r="39" spans="1:11" x14ac:dyDescent="0.3">
      <c r="A39" s="3"/>
      <c r="B39" s="3"/>
      <c r="C39" s="3"/>
      <c r="D39" s="3"/>
      <c r="E39" s="3"/>
      <c r="F39" s="3"/>
      <c r="G39" s="3"/>
    </row>
    <row r="40" spans="1:11" x14ac:dyDescent="0.3">
      <c r="A40" s="3"/>
      <c r="B40" s="3"/>
      <c r="C40" s="3"/>
      <c r="D40" s="3"/>
      <c r="E40" s="3"/>
      <c r="F40" s="3"/>
      <c r="G40" s="3"/>
    </row>
    <row r="41" spans="1:11" x14ac:dyDescent="0.3">
      <c r="A41" s="3"/>
      <c r="B41" s="3"/>
      <c r="C41" s="3"/>
      <c r="D41" s="3"/>
      <c r="E41" s="3"/>
      <c r="F41" s="3"/>
      <c r="G41" s="3"/>
    </row>
    <row r="42" spans="1:11" x14ac:dyDescent="0.3">
      <c r="A42" s="3"/>
      <c r="B42" s="3"/>
      <c r="C42" s="3"/>
      <c r="D42" s="3"/>
      <c r="E42" s="3"/>
      <c r="F42" s="3"/>
      <c r="G42" s="3"/>
    </row>
    <row r="43" spans="1:11" x14ac:dyDescent="0.3">
      <c r="A43" s="3"/>
      <c r="B43" s="3"/>
      <c r="C43" s="3"/>
      <c r="D43" s="3"/>
      <c r="E43" s="3"/>
      <c r="F43" s="3"/>
      <c r="G43" s="3"/>
    </row>
    <row r="44" spans="1:1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3">
      <c r="A48" s="3"/>
      <c r="B48" s="83" t="s">
        <v>102</v>
      </c>
      <c r="C48" s="84" t="s">
        <v>103</v>
      </c>
      <c r="D48" s="84" t="s">
        <v>53</v>
      </c>
      <c r="E48" s="85" t="s">
        <v>54</v>
      </c>
      <c r="F48" s="3"/>
      <c r="G48"/>
    </row>
    <row r="49" spans="1:7" x14ac:dyDescent="0.3">
      <c r="A49" s="3"/>
      <c r="B49" s="81" t="s">
        <v>25</v>
      </c>
      <c r="C49" s="80">
        <v>1</v>
      </c>
      <c r="D49" s="80">
        <v>2</v>
      </c>
      <c r="E49" s="82">
        <v>3</v>
      </c>
      <c r="F49" s="3"/>
      <c r="G49"/>
    </row>
    <row r="50" spans="1:7" x14ac:dyDescent="0.3">
      <c r="A50" s="3"/>
      <c r="B50" s="81" t="s">
        <v>104</v>
      </c>
      <c r="C50" s="80">
        <v>70</v>
      </c>
      <c r="D50" s="80">
        <v>50</v>
      </c>
      <c r="E50" s="82">
        <v>20</v>
      </c>
      <c r="F50" s="3"/>
      <c r="G50"/>
    </row>
    <row r="51" spans="1:7" x14ac:dyDescent="0.3">
      <c r="A51" s="3"/>
      <c r="B51" s="86" t="s">
        <v>105</v>
      </c>
      <c r="C51" s="87" t="s">
        <v>106</v>
      </c>
      <c r="D51" s="87" t="s">
        <v>107</v>
      </c>
      <c r="E51" s="88" t="s">
        <v>108</v>
      </c>
      <c r="F51"/>
      <c r="G51"/>
    </row>
    <row r="52" spans="1:7" x14ac:dyDescent="0.3">
      <c r="A52" s="3"/>
      <c r="B52" s="3"/>
      <c r="C52"/>
      <c r="D52"/>
      <c r="E52"/>
      <c r="F52"/>
      <c r="G52"/>
    </row>
    <row r="53" spans="1:7" x14ac:dyDescent="0.3">
      <c r="A53" s="3"/>
      <c r="B53" s="3"/>
      <c r="C53"/>
      <c r="D53"/>
      <c r="E53"/>
      <c r="F53"/>
      <c r="G53"/>
    </row>
    <row r="54" spans="1:7" x14ac:dyDescent="0.3">
      <c r="A54" s="3"/>
      <c r="B54" s="3"/>
      <c r="C54"/>
      <c r="D54"/>
      <c r="E54"/>
      <c r="F54"/>
      <c r="G54"/>
    </row>
    <row r="55" spans="1:7" x14ac:dyDescent="0.3">
      <c r="A55" s="3"/>
      <c r="F55" s="3"/>
      <c r="G55" s="3"/>
    </row>
    <row r="56" spans="1:7" x14ac:dyDescent="0.3">
      <c r="A56" s="3"/>
      <c r="F56" s="3"/>
      <c r="G56" s="3"/>
    </row>
    <row r="57" spans="1:7" x14ac:dyDescent="0.3">
      <c r="A57" s="3"/>
      <c r="F57" s="3"/>
      <c r="G57" s="3"/>
    </row>
    <row r="58" spans="1:7" x14ac:dyDescent="0.3">
      <c r="A58" s="3"/>
      <c r="F58" s="3"/>
      <c r="G58" s="3"/>
    </row>
    <row r="59" spans="1:7" x14ac:dyDescent="0.3">
      <c r="A59" s="3"/>
      <c r="F59" s="3"/>
      <c r="G59" s="3"/>
    </row>
    <row r="60" spans="1:7" x14ac:dyDescent="0.3">
      <c r="A60" s="3"/>
      <c r="B60" s="3"/>
      <c r="C60" s="3"/>
      <c r="D60" s="3"/>
      <c r="E60" s="3"/>
      <c r="F60" s="3"/>
      <c r="G60" s="3"/>
    </row>
    <row r="61" spans="1:7" x14ac:dyDescent="0.3">
      <c r="A61" s="3"/>
      <c r="B61" s="3"/>
      <c r="C61" s="3"/>
      <c r="D61" s="3"/>
      <c r="E61" s="3"/>
      <c r="F61" s="3"/>
      <c r="G61" s="3"/>
    </row>
    <row r="62" spans="1:7" x14ac:dyDescent="0.3">
      <c r="G62" s="3"/>
    </row>
    <row r="63" spans="1:7" x14ac:dyDescent="0.3">
      <c r="G63" s="3"/>
    </row>
    <row r="64" spans="1:7" x14ac:dyDescent="0.3">
      <c r="G64" s="3"/>
    </row>
    <row r="65" spans="7:7" x14ac:dyDescent="0.3">
      <c r="G65" s="3"/>
    </row>
    <row r="66" spans="7:7" x14ac:dyDescent="0.3">
      <c r="G66" s="3"/>
    </row>
    <row r="67" spans="7:7" x14ac:dyDescent="0.3">
      <c r="G67" s="3"/>
    </row>
    <row r="68" spans="7:7" x14ac:dyDescent="0.3">
      <c r="G68" s="3"/>
    </row>
    <row r="69" spans="7:7" x14ac:dyDescent="0.3">
      <c r="G69" s="3"/>
    </row>
    <row r="70" spans="7:7" x14ac:dyDescent="0.3">
      <c r="G70" s="3"/>
    </row>
    <row r="71" spans="7:7" x14ac:dyDescent="0.3">
      <c r="G71" s="3"/>
    </row>
    <row r="72" spans="7:7" x14ac:dyDescent="0.3">
      <c r="G72" s="3"/>
    </row>
    <row r="73" spans="7:7" x14ac:dyDescent="0.3">
      <c r="G73" s="3"/>
    </row>
  </sheetData>
  <mergeCells count="1">
    <mergeCell ref="A1:F1"/>
  </mergeCells>
  <phoneticPr fontId="3" type="noConversion"/>
  <conditionalFormatting sqref="A1:F12 F4:F13">
    <cfRule type="cellIs" dxfId="7" priority="8" operator="equal">
      <formula>"ongoing"</formula>
    </cfRule>
  </conditionalFormatting>
  <conditionalFormatting sqref="C3:C1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{1BEDC8A1-F682-49E7-95C2-51D4F2391EE4}</x14:id>
        </ext>
      </extLst>
    </cfRule>
  </conditionalFormatting>
  <conditionalFormatting sqref="A13:F13">
    <cfRule type="cellIs" dxfId="6" priority="4" operator="equal">
      <formula>"ongoing"</formula>
    </cfRule>
  </conditionalFormatting>
  <conditionalFormatting sqref="C2:C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{07A3D6A6-27F6-4651-895E-77B0E488497D}</x14:id>
        </ext>
      </extLst>
    </cfRule>
  </conditionalFormatting>
  <conditionalFormatting sqref="F2:F13">
    <cfRule type="cellIs" dxfId="5" priority="1" operator="equal">
      <formula>"finished"</formula>
    </cfRule>
  </conditionalFormatting>
  <dataValidations count="2">
    <dataValidation type="list" allowBlank="1" showInputMessage="1" showErrorMessage="1" sqref="D2:D13" xr:uid="{6DD8098C-547D-422F-98C9-001B71B5328C}">
      <formula1>INDIRECT("Other!Table3[Hours]")</formula1>
    </dataValidation>
    <dataValidation type="list" allowBlank="1" showInputMessage="1" showErrorMessage="1" sqref="F2" xr:uid="{31FD06DA-8176-4622-8C8B-CD4B397600D3}">
      <formula1>"ongoing,none,end"</formula1>
    </dataValidation>
  </dataValidations>
  <hyperlinks>
    <hyperlink ref="B4" location="'2_Podstawowe_formuly'!A1" display="Podstawowe formuły" xr:uid="{9816FDD7-92E0-4B25-B604-E2797E95ECC8}"/>
    <hyperlink ref="B5" location="'3_Formuly_warunkowe'!A1" display="Formuły warunkowe" xr:uid="{75872DFF-33ED-4D9F-BC1A-D49949E2FD06}"/>
    <hyperlink ref="B8" location="Other!B21" display="Drop downs" xr:uid="{927A8B79-0949-4186-83C7-EC595ECD19BD}"/>
    <hyperlink ref="B13" location="Other!B4" display="conditional formatting" xr:uid="{E8498C74-1440-4ABF-B53F-26749FBC42C5}"/>
    <hyperlink ref="B12" location="Other!B12" display="error check formating" xr:uid="{AF3BD396-6756-407E-8489-6F9C4B49377A}"/>
    <hyperlink ref="B6" location="Pivot!A1" display="Pivot" xr:uid="{589B812A-5A81-4DA4-AF1D-2038BDA36C8A}"/>
  </hyperlinks>
  <pageMargins left="0.7" right="0.7" top="0.75" bottom="0.75" header="0.3" footer="0.3"/>
  <pageSetup paperSize="9" orientation="portrait" r:id="rId2"/>
  <drawing r:id="rId3"/>
  <legacyDrawing r:id="rId4"/>
  <tableParts count="2"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EDC8A1-F682-49E7-95C2-51D4F2391E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C3:C12</xm:sqref>
        </x14:conditionalFormatting>
        <x14:conditionalFormatting xmlns:xm="http://schemas.microsoft.com/office/excel/2006/main">
          <x14:cfRule type="dataBar" id="{07A3D6A6-27F6-4651-895E-77B0E48849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5D78-D7DC-459F-8875-EB3BEAD97DC7}">
  <dimension ref="A1:I26"/>
  <sheetViews>
    <sheetView zoomScale="90" zoomScaleNormal="90" workbookViewId="0"/>
  </sheetViews>
  <sheetFormatPr defaultRowHeight="14.4" x14ac:dyDescent="0.3"/>
  <cols>
    <col min="1" max="1" width="18.44140625" customWidth="1"/>
    <col min="2" max="2" width="34.6640625" customWidth="1"/>
    <col min="3" max="3" width="12.33203125" customWidth="1"/>
    <col min="4" max="4" width="43.33203125" customWidth="1"/>
    <col min="5" max="5" width="29.44140625" customWidth="1"/>
    <col min="6" max="6" width="40.6640625" customWidth="1"/>
    <col min="7" max="7" width="20.6640625" customWidth="1"/>
    <col min="9" max="9" width="12.109375" customWidth="1"/>
  </cols>
  <sheetData>
    <row r="1" spans="1:9" ht="22.8" customHeight="1" thickBot="1" x14ac:dyDescent="0.35">
      <c r="A1" s="43" t="s">
        <v>69</v>
      </c>
      <c r="B1" s="44">
        <f>SUM(Table2[Progres])</f>
        <v>0.80999999999999994</v>
      </c>
    </row>
    <row r="2" spans="1:9" ht="27" customHeight="1" thickBot="1" x14ac:dyDescent="0.35">
      <c r="A2" s="62" t="s">
        <v>94</v>
      </c>
      <c r="B2" s="63">
        <f>COUNT(Table2[No.])</f>
        <v>9</v>
      </c>
    </row>
    <row r="3" spans="1:9" ht="14.4" customHeight="1" x14ac:dyDescent="0.3">
      <c r="A3" s="32" t="s">
        <v>0</v>
      </c>
      <c r="B3" s="27" t="s">
        <v>58</v>
      </c>
      <c r="C3" s="34" t="s">
        <v>68</v>
      </c>
      <c r="D3" s="34" t="s">
        <v>59</v>
      </c>
      <c r="E3" s="35" t="s">
        <v>92</v>
      </c>
      <c r="F3" s="36" t="s">
        <v>55</v>
      </c>
      <c r="G3" s="37" t="s">
        <v>62</v>
      </c>
    </row>
    <row r="4" spans="1:9" ht="14.4" customHeight="1" x14ac:dyDescent="0.3">
      <c r="A4" s="28">
        <v>1</v>
      </c>
      <c r="B4" s="29" t="s">
        <v>64</v>
      </c>
      <c r="C4" s="52">
        <v>0.02</v>
      </c>
      <c r="D4" s="38" t="s">
        <v>1</v>
      </c>
      <c r="E4" s="38">
        <f>Sheet1!$C$5</f>
        <v>0.99999999999999989</v>
      </c>
      <c r="F4" s="39"/>
      <c r="G4" s="40"/>
    </row>
    <row r="5" spans="1:9" ht="43.2" customHeight="1" x14ac:dyDescent="0.3">
      <c r="A5" s="28">
        <v>2</v>
      </c>
      <c r="B5" s="29" t="s">
        <v>63</v>
      </c>
      <c r="C5" s="52">
        <v>0.02</v>
      </c>
      <c r="D5" s="38" t="s">
        <v>2</v>
      </c>
      <c r="E5" s="41"/>
      <c r="F5" s="41"/>
      <c r="G5" s="40"/>
    </row>
    <row r="6" spans="1:9" ht="14.4" customHeight="1" x14ac:dyDescent="0.3">
      <c r="A6" s="28">
        <v>3</v>
      </c>
      <c r="B6" s="29" t="s">
        <v>65</v>
      </c>
      <c r="C6" s="52">
        <v>0.02</v>
      </c>
      <c r="D6" s="38" t="s">
        <v>3</v>
      </c>
      <c r="E6" s="38" t="s">
        <v>4</v>
      </c>
      <c r="F6" s="38" t="s">
        <v>5</v>
      </c>
      <c r="G6" s="40"/>
    </row>
    <row r="7" spans="1:9" ht="14.4" customHeight="1" x14ac:dyDescent="0.3">
      <c r="A7" s="28">
        <v>4</v>
      </c>
      <c r="B7" s="29" t="s">
        <v>66</v>
      </c>
      <c r="C7" s="52">
        <v>0.02</v>
      </c>
      <c r="D7" s="38" t="s">
        <v>6</v>
      </c>
      <c r="E7" s="38"/>
      <c r="F7" s="38"/>
      <c r="G7" s="40"/>
    </row>
    <row r="8" spans="1:9" ht="14.4" customHeight="1" x14ac:dyDescent="0.3">
      <c r="A8" s="72">
        <v>5</v>
      </c>
      <c r="B8" s="29" t="s">
        <v>111</v>
      </c>
      <c r="C8" s="91">
        <v>0.02</v>
      </c>
      <c r="D8" s="33" t="s">
        <v>112</v>
      </c>
      <c r="E8" s="33"/>
      <c r="F8" s="33">
        <v>2</v>
      </c>
      <c r="G8" s="42" t="str">
        <f>IF(ISEVEN(2),"parzysta","nieparzysta")</f>
        <v>parzysta</v>
      </c>
    </row>
    <row r="9" spans="1:9" x14ac:dyDescent="0.3">
      <c r="A9" s="28">
        <v>5</v>
      </c>
      <c r="B9" s="29" t="s">
        <v>67</v>
      </c>
      <c r="C9" s="52">
        <v>0.05</v>
      </c>
      <c r="D9" s="38" t="s">
        <v>7</v>
      </c>
      <c r="E9" s="38" t="s">
        <v>79</v>
      </c>
      <c r="F9" s="38" t="str">
        <f>LEFT(E9,3)</f>
        <v>jan</v>
      </c>
      <c r="G9" s="40"/>
    </row>
    <row r="10" spans="1:9" ht="33.6" customHeight="1" x14ac:dyDescent="0.3">
      <c r="A10" s="28"/>
      <c r="B10" s="67" t="s">
        <v>67</v>
      </c>
      <c r="C10" s="52"/>
      <c r="D10" s="38" t="s">
        <v>8</v>
      </c>
      <c r="E10" s="38" t="s">
        <v>79</v>
      </c>
      <c r="F10" s="38" t="str">
        <f>LEFT(E10,FIND(" ",E10)-1)</f>
        <v>jan</v>
      </c>
      <c r="G10" s="40"/>
    </row>
    <row r="11" spans="1:9" x14ac:dyDescent="0.3">
      <c r="A11" s="28"/>
      <c r="B11" s="67" t="s">
        <v>67</v>
      </c>
      <c r="C11" s="52">
        <v>0.01</v>
      </c>
      <c r="D11" s="38"/>
      <c r="E11" s="38" t="s">
        <v>79</v>
      </c>
      <c r="F11" s="38" t="str">
        <f>RIGHT(E11,LEN(E11)-FIND(" ",E11))</f>
        <v>kowalski</v>
      </c>
      <c r="G11" s="40"/>
    </row>
    <row r="12" spans="1:9" ht="72" x14ac:dyDescent="0.3">
      <c r="A12" s="30">
        <v>6</v>
      </c>
      <c r="B12" s="31" t="s">
        <v>52</v>
      </c>
      <c r="C12" s="52">
        <v>0.3</v>
      </c>
      <c r="D12" s="33" t="s">
        <v>60</v>
      </c>
      <c r="E12" s="33" t="s">
        <v>61</v>
      </c>
      <c r="F12" s="33">
        <v>2</v>
      </c>
      <c r="G12" s="42" t="str">
        <f>VLOOKUP(F12,Table1[],2,FALSE)</f>
        <v>Podstawowe formuły</v>
      </c>
      <c r="I12" s="7"/>
    </row>
    <row r="13" spans="1:9" ht="28.8" x14ac:dyDescent="0.3">
      <c r="A13" s="46"/>
      <c r="B13" s="65" t="s">
        <v>52</v>
      </c>
      <c r="C13" s="91"/>
      <c r="D13" s="47"/>
      <c r="E13" s="47" t="s">
        <v>78</v>
      </c>
      <c r="F13" s="47">
        <v>3</v>
      </c>
      <c r="G13" s="49">
        <f>VLOOKUP(F13,Table1[],4,FALSE)</f>
        <v>2</v>
      </c>
      <c r="I13" s="7"/>
    </row>
    <row r="14" spans="1:9" ht="85.8" x14ac:dyDescent="0.3">
      <c r="A14" s="50">
        <v>7</v>
      </c>
      <c r="B14" s="51" t="s">
        <v>80</v>
      </c>
      <c r="C14" s="92">
        <v>0.2</v>
      </c>
      <c r="D14" s="47" t="s">
        <v>84</v>
      </c>
      <c r="E14" s="47" t="s">
        <v>81</v>
      </c>
      <c r="F14" s="47">
        <v>2</v>
      </c>
      <c r="G14" s="49" t="str">
        <f>_xlfn.XLOOKUP(F14,Table1[No.],Table1[Comment])</f>
        <v>ongoing</v>
      </c>
      <c r="H14" s="7"/>
      <c r="I14" s="7"/>
    </row>
    <row r="15" spans="1:9" ht="86.4" x14ac:dyDescent="0.3">
      <c r="A15" s="11"/>
      <c r="B15" s="66" t="s">
        <v>80</v>
      </c>
      <c r="C15" s="93">
        <v>7.0000000000000007E-2</v>
      </c>
      <c r="D15" s="54" t="s">
        <v>88</v>
      </c>
      <c r="E15" s="33" t="s">
        <v>87</v>
      </c>
      <c r="F15" s="33" t="s">
        <v>85</v>
      </c>
      <c r="G15" s="53" t="str">
        <f>_xlfn.XLOOKUP("*"&amp;F15&amp;"*",Table1[Task],Table1[Task],"brak",2)</f>
        <v>error check formating</v>
      </c>
      <c r="I15" s="7"/>
    </row>
    <row r="16" spans="1:9" x14ac:dyDescent="0.3">
      <c r="A16" s="50">
        <v>8</v>
      </c>
      <c r="B16" s="31" t="s">
        <v>82</v>
      </c>
      <c r="C16" s="91">
        <v>0.08</v>
      </c>
      <c r="D16" s="47" t="s">
        <v>83</v>
      </c>
      <c r="E16" s="47"/>
      <c r="F16" s="47"/>
      <c r="G16" s="48"/>
      <c r="H16" s="7"/>
      <c r="I16" s="7"/>
    </row>
    <row r="17" spans="1:9" x14ac:dyDescent="0.3">
      <c r="A17" s="75"/>
      <c r="B17" s="74" t="s">
        <v>98</v>
      </c>
      <c r="C17" s="94"/>
      <c r="D17" s="76"/>
      <c r="E17" s="76"/>
      <c r="F17" s="76"/>
      <c r="G17" s="77"/>
      <c r="H17" s="7"/>
      <c r="I17" s="7"/>
    </row>
    <row r="18" spans="1:9" x14ac:dyDescent="0.3">
      <c r="A18" s="50"/>
      <c r="B18" s="31"/>
      <c r="C18" s="91"/>
      <c r="D18" s="47" t="s">
        <v>96</v>
      </c>
      <c r="E18" s="47"/>
      <c r="F18" s="79" t="s">
        <v>97</v>
      </c>
      <c r="G18" s="47">
        <f>VLOOKUP(3,Table1[],1,FALSE)</f>
        <v>3</v>
      </c>
      <c r="H18" s="7"/>
      <c r="I18" s="7"/>
    </row>
    <row r="19" spans="1:9" x14ac:dyDescent="0.3">
      <c r="A19" s="72"/>
      <c r="B19" s="29"/>
      <c r="C19" s="91"/>
      <c r="D19" s="47" t="s">
        <v>96</v>
      </c>
      <c r="E19" s="33"/>
      <c r="F19" s="78" t="s">
        <v>99</v>
      </c>
      <c r="G19" s="40">
        <f>_xlfn.XLOOKUP(3,Table1[Hours for learn],Table1[No.],"NA",0)</f>
        <v>9</v>
      </c>
    </row>
    <row r="20" spans="1:9" x14ac:dyDescent="0.3">
      <c r="A20" s="46"/>
      <c r="B20" s="31"/>
      <c r="C20" s="91"/>
      <c r="D20" s="47" t="s">
        <v>100</v>
      </c>
      <c r="E20" s="47"/>
      <c r="F20" s="78" t="s">
        <v>99</v>
      </c>
      <c r="G20" s="73">
        <f>_xlfn.XLOOKUP("Podstawowe formuły",Table1[Task],Table1[Number of functions],"NA",0)</f>
        <v>9</v>
      </c>
    </row>
    <row r="21" spans="1:9" x14ac:dyDescent="0.3">
      <c r="A21" s="46"/>
      <c r="B21" s="31"/>
      <c r="C21" s="91"/>
      <c r="D21" s="47"/>
      <c r="E21" s="47"/>
      <c r="F21" s="47"/>
      <c r="G21" s="73"/>
    </row>
    <row r="22" spans="1:9" x14ac:dyDescent="0.3">
      <c r="A22" s="46"/>
      <c r="B22" s="31"/>
      <c r="C22" s="91"/>
      <c r="D22" s="47"/>
      <c r="E22" s="47"/>
      <c r="F22" s="47"/>
      <c r="G22" s="73"/>
    </row>
    <row r="23" spans="1:9" x14ac:dyDescent="0.3">
      <c r="A23" s="46"/>
      <c r="B23" s="31"/>
      <c r="C23" s="91"/>
      <c r="D23" s="47" t="s">
        <v>109</v>
      </c>
      <c r="E23" s="47"/>
      <c r="F23" s="89" t="s">
        <v>101</v>
      </c>
      <c r="G23" s="73">
        <f>HLOOKUP(2,Table5[],2,FALSE)</f>
        <v>50</v>
      </c>
    </row>
    <row r="24" spans="1:9" x14ac:dyDescent="0.3">
      <c r="A24" s="46"/>
      <c r="B24" s="31"/>
      <c r="C24" s="91"/>
      <c r="D24" s="47" t="s">
        <v>110</v>
      </c>
      <c r="E24" s="47"/>
      <c r="F24" s="89" t="s">
        <v>101</v>
      </c>
      <c r="G24" s="47">
        <f>HLOOKUP(3,Table5[],1,FALSE)</f>
        <v>3</v>
      </c>
    </row>
    <row r="25" spans="1:9" x14ac:dyDescent="0.3">
      <c r="A25" s="72"/>
      <c r="B25" s="29"/>
      <c r="C25" s="91"/>
      <c r="D25" s="47" t="s">
        <v>110</v>
      </c>
      <c r="E25" s="33"/>
      <c r="F25" s="78" t="s">
        <v>99</v>
      </c>
      <c r="G25" s="48" t="str">
        <f>_xlfn.XLOOKUP(3,Sheet1!B49:E49,Sheet1!B48:E48,"0",0)</f>
        <v>Column4</v>
      </c>
    </row>
    <row r="26" spans="1:9" x14ac:dyDescent="0.3">
      <c r="A26" s="46"/>
      <c r="B26" s="31"/>
      <c r="C26" s="91"/>
      <c r="D26" s="47"/>
      <c r="E26" s="47"/>
      <c r="F26" s="47"/>
      <c r="G26" s="7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43D9-E1FD-446A-8CBB-1915C8A95B96}">
  <dimension ref="A1:J24"/>
  <sheetViews>
    <sheetView workbookViewId="0">
      <selection activeCell="F16" sqref="F16"/>
    </sheetView>
  </sheetViews>
  <sheetFormatPr defaultRowHeight="14.4" x14ac:dyDescent="0.3"/>
  <cols>
    <col min="1" max="1" width="19.109375" customWidth="1"/>
    <col min="2" max="2" width="22" customWidth="1"/>
    <col min="3" max="3" width="9.77734375" customWidth="1"/>
    <col min="4" max="4" width="27.6640625" customWidth="1"/>
    <col min="5" max="5" width="32.77734375" customWidth="1"/>
    <col min="6" max="6" width="30.6640625" customWidth="1"/>
    <col min="7" max="7" width="18.77734375" customWidth="1"/>
    <col min="8" max="8" width="21.88671875" customWidth="1"/>
  </cols>
  <sheetData>
    <row r="1" spans="1:10" ht="15" thickBot="1" x14ac:dyDescent="0.35">
      <c r="A1" s="43" t="s">
        <v>69</v>
      </c>
      <c r="B1" s="44">
        <f>SUM(Table4[Progres])</f>
        <v>0.99999999999999989</v>
      </c>
    </row>
    <row r="2" spans="1:10" ht="19.2" customHeight="1" thickBot="1" x14ac:dyDescent="0.35">
      <c r="A2" s="62" t="s">
        <v>94</v>
      </c>
      <c r="B2" s="63">
        <f>COUNT(Table4[No])</f>
        <v>9</v>
      </c>
    </row>
    <row r="3" spans="1:10" x14ac:dyDescent="0.3">
      <c r="A3" s="12" t="s">
        <v>57</v>
      </c>
      <c r="B3" s="9" t="s">
        <v>58</v>
      </c>
      <c r="C3" s="17" t="s">
        <v>68</v>
      </c>
      <c r="D3" s="17" t="s">
        <v>53</v>
      </c>
      <c r="E3" s="17" t="s">
        <v>54</v>
      </c>
      <c r="F3" s="17" t="s">
        <v>55</v>
      </c>
      <c r="G3" s="17" t="s">
        <v>56</v>
      </c>
      <c r="H3" s="15"/>
      <c r="I3" s="6" t="s">
        <v>31</v>
      </c>
    </row>
    <row r="4" spans="1:10" x14ac:dyDescent="0.3">
      <c r="A4" s="17">
        <v>1</v>
      </c>
      <c r="B4" s="9" t="s">
        <v>13</v>
      </c>
      <c r="C4" s="64">
        <v>0.2</v>
      </c>
      <c r="D4" s="17" t="s">
        <v>15</v>
      </c>
      <c r="E4" s="17">
        <f>SUMIF(Table1[Comment],"ongoing",Table1[Hours for learn])</f>
        <v>5</v>
      </c>
      <c r="F4" s="17" t="s">
        <v>16</v>
      </c>
      <c r="G4" s="17"/>
      <c r="H4" s="15"/>
    </row>
    <row r="5" spans="1:10" x14ac:dyDescent="0.3">
      <c r="A5" s="17">
        <v>2</v>
      </c>
      <c r="B5" s="13" t="s">
        <v>12</v>
      </c>
      <c r="C5" s="64">
        <v>0.1</v>
      </c>
      <c r="D5" s="17" t="s">
        <v>17</v>
      </c>
      <c r="E5" s="17">
        <f>SUMIFS(Table1[Hours for learn],Table1[Comment],"ongoing",Table1[Progress],"5%")</f>
        <v>0</v>
      </c>
      <c r="F5" s="17" t="s">
        <v>18</v>
      </c>
      <c r="G5" s="17"/>
      <c r="H5" s="15"/>
    </row>
    <row r="6" spans="1:10" x14ac:dyDescent="0.3">
      <c r="A6" s="17">
        <v>3</v>
      </c>
      <c r="B6" s="10" t="s">
        <v>19</v>
      </c>
      <c r="C6" s="64">
        <v>0.1</v>
      </c>
      <c r="D6" s="17" t="s">
        <v>20</v>
      </c>
      <c r="E6" s="17">
        <f>COUNTIF(Table1[Comment],"ongoing")</f>
        <v>6</v>
      </c>
      <c r="F6" s="17"/>
      <c r="G6" s="17"/>
      <c r="H6" s="15"/>
    </row>
    <row r="7" spans="1:10" x14ac:dyDescent="0.3">
      <c r="A7" s="17">
        <v>4</v>
      </c>
      <c r="B7" s="10" t="s">
        <v>22</v>
      </c>
      <c r="C7" s="64">
        <v>0.1</v>
      </c>
      <c r="D7" s="17" t="s">
        <v>21</v>
      </c>
      <c r="E7" s="17">
        <f>COUNTIFS(Table1[Comment],"ongoing",Table1[Progress],"5%")</f>
        <v>0</v>
      </c>
      <c r="F7" s="17"/>
      <c r="G7" s="17"/>
      <c r="H7" s="15"/>
      <c r="I7" s="8"/>
    </row>
    <row r="8" spans="1:10" ht="28.8" x14ac:dyDescent="0.3">
      <c r="A8" s="17">
        <v>5</v>
      </c>
      <c r="B8" s="14" t="s">
        <v>24</v>
      </c>
      <c r="C8" s="64">
        <v>0.1</v>
      </c>
      <c r="D8" s="17" t="s">
        <v>23</v>
      </c>
      <c r="E8" s="17">
        <f>AVERAGEIF(Table1[Comment],"ongoing",Table1[Hours for learn])</f>
        <v>1</v>
      </c>
      <c r="F8" s="17"/>
      <c r="G8" s="17"/>
      <c r="H8" s="15"/>
      <c r="I8" s="8"/>
    </row>
    <row r="9" spans="1:10" x14ac:dyDescent="0.3">
      <c r="A9" s="17">
        <v>6</v>
      </c>
      <c r="B9" s="16" t="s">
        <v>26</v>
      </c>
      <c r="C9" s="64">
        <v>0.1</v>
      </c>
      <c r="D9" s="17" t="s">
        <v>27</v>
      </c>
      <c r="E9" s="17" t="b">
        <f>AND(Sheet1!D4=2,Sheet1!C4=5)</f>
        <v>0</v>
      </c>
      <c r="F9" s="17" t="s">
        <v>28</v>
      </c>
      <c r="G9" s="17"/>
      <c r="H9" s="15"/>
      <c r="I9" s="8"/>
    </row>
    <row r="10" spans="1:10" x14ac:dyDescent="0.3">
      <c r="A10" s="17">
        <v>7</v>
      </c>
      <c r="B10" s="19" t="s">
        <v>29</v>
      </c>
      <c r="C10" s="64">
        <v>0.1</v>
      </c>
      <c r="D10" s="17" t="s">
        <v>30</v>
      </c>
      <c r="E10" s="17" t="b">
        <f>OR(Sheet1!D4=3,Sheet1!D4=6)</f>
        <v>0</v>
      </c>
      <c r="F10" s="17"/>
      <c r="G10" s="17"/>
      <c r="H10" s="15"/>
    </row>
    <row r="11" spans="1:10" x14ac:dyDescent="0.3">
      <c r="A11" s="17">
        <v>8</v>
      </c>
      <c r="B11" s="19" t="s">
        <v>32</v>
      </c>
      <c r="C11" s="64">
        <v>0.1</v>
      </c>
      <c r="D11" s="17" t="s">
        <v>33</v>
      </c>
      <c r="E11" s="17" t="b">
        <f>Sheet1!D6=1</f>
        <v>1</v>
      </c>
      <c r="F11" s="17" t="str">
        <f>IF(Sheet1!D6=1,"YES","NO")</f>
        <v>YES</v>
      </c>
      <c r="G11" s="17" t="s">
        <v>34</v>
      </c>
      <c r="H11" s="15"/>
    </row>
    <row r="12" spans="1:10" x14ac:dyDescent="0.3">
      <c r="A12" s="17"/>
      <c r="B12" s="61" t="s">
        <v>32</v>
      </c>
      <c r="C12" s="17"/>
      <c r="D12" s="17" t="s">
        <v>35</v>
      </c>
      <c r="E12" s="17"/>
      <c r="F12" s="17" t="str">
        <f>IF(Sheet1!D6&lt;&gt;6,"YES","NO")</f>
        <v>YES</v>
      </c>
      <c r="G12" s="17" t="s">
        <v>36</v>
      </c>
      <c r="H12" s="15"/>
    </row>
    <row r="13" spans="1:10" x14ac:dyDescent="0.3">
      <c r="A13" s="17"/>
      <c r="B13" s="61" t="s">
        <v>32</v>
      </c>
      <c r="C13" s="17"/>
      <c r="D13" s="17" t="s">
        <v>37</v>
      </c>
      <c r="E13" s="17"/>
      <c r="F13" s="17">
        <f>IF(Sheet1!D6&lt;&gt;"",1,0)</f>
        <v>1</v>
      </c>
      <c r="G13" s="17"/>
      <c r="H13" s="15"/>
    </row>
    <row r="14" spans="1:10" x14ac:dyDescent="0.3">
      <c r="A14" s="17"/>
      <c r="B14" s="61" t="s">
        <v>32</v>
      </c>
      <c r="C14" s="17"/>
      <c r="D14" s="17" t="s">
        <v>38</v>
      </c>
      <c r="E14" s="17"/>
      <c r="F14" s="17" t="str">
        <f>IF(Sheet1!D11="","yes","no")</f>
        <v>no</v>
      </c>
      <c r="G14" s="17"/>
      <c r="H14" s="18"/>
      <c r="I14" s="4"/>
      <c r="J14" s="4"/>
    </row>
    <row r="15" spans="1:10" x14ac:dyDescent="0.3">
      <c r="A15" s="17"/>
      <c r="B15" s="61" t="s">
        <v>32</v>
      </c>
      <c r="C15" s="17"/>
      <c r="D15" s="17" t="s">
        <v>40</v>
      </c>
      <c r="E15" s="17" t="str">
        <f>IF(Sheet1!D6=0,0,"no")</f>
        <v>no</v>
      </c>
      <c r="F15" s="17"/>
      <c r="G15" s="17"/>
      <c r="H15" s="18"/>
      <c r="I15" s="4"/>
      <c r="J15" s="4"/>
    </row>
    <row r="16" spans="1:10" x14ac:dyDescent="0.3">
      <c r="A16" s="17">
        <v>9</v>
      </c>
      <c r="B16" s="20" t="s">
        <v>43</v>
      </c>
      <c r="C16" s="64">
        <v>0.1</v>
      </c>
      <c r="D16" s="17" t="s">
        <v>41</v>
      </c>
      <c r="E16" s="17" t="str">
        <f>IF(Sheet1!D6=0,"0h",IF(Sheet1!D6=1,"1h","no"))</f>
        <v>1h</v>
      </c>
      <c r="F16" s="17" t="s">
        <v>42</v>
      </c>
      <c r="G16" s="17" t="s">
        <v>44</v>
      </c>
      <c r="H16" s="4"/>
      <c r="I16" s="4"/>
      <c r="J16" s="4"/>
    </row>
    <row r="17" spans="1:9" x14ac:dyDescent="0.3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3">
      <c r="A22" s="4"/>
      <c r="B22" s="4"/>
      <c r="C22" s="4"/>
      <c r="D22" s="4"/>
      <c r="E22" s="4"/>
      <c r="F22" s="4"/>
      <c r="G22" s="4"/>
      <c r="H22" s="4"/>
    </row>
    <row r="23" spans="1:9" x14ac:dyDescent="0.3">
      <c r="A23" s="4"/>
      <c r="B23" s="4"/>
      <c r="C23" s="4"/>
      <c r="D23" s="4"/>
      <c r="E23" s="4"/>
      <c r="F23" s="4"/>
      <c r="G23" s="4"/>
      <c r="H23" s="4"/>
    </row>
    <row r="24" spans="1:9" x14ac:dyDescent="0.3">
      <c r="A24" s="4"/>
      <c r="B24" s="4"/>
      <c r="C24" s="4"/>
      <c r="D24" s="4"/>
      <c r="E24" s="4"/>
      <c r="F24" s="4"/>
      <c r="G24" s="4"/>
      <c r="H24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F2F6-B086-4F06-97D5-E3C73F5741C3}">
  <dimension ref="A1:B38"/>
  <sheetViews>
    <sheetView zoomScale="90" zoomScaleNormal="90" workbookViewId="0"/>
  </sheetViews>
  <sheetFormatPr defaultRowHeight="14.4" x14ac:dyDescent="0.3"/>
  <cols>
    <col min="1" max="1" width="27.6640625" style="59" bestFit="1" customWidth="1"/>
    <col min="2" max="2" width="14.33203125" bestFit="1" customWidth="1"/>
    <col min="3" max="3" width="17.44140625" bestFit="1" customWidth="1"/>
    <col min="4" max="4" width="16.88671875" bestFit="1" customWidth="1"/>
    <col min="5" max="6" width="5" bestFit="1" customWidth="1"/>
    <col min="7" max="7" width="9.5546875" bestFit="1" customWidth="1"/>
    <col min="8" max="8" width="10.33203125" bestFit="1" customWidth="1"/>
    <col min="9" max="9" width="8.109375" bestFit="1" customWidth="1"/>
    <col min="12" max="12" width="7" bestFit="1" customWidth="1"/>
    <col min="13" max="13" width="10.77734375" bestFit="1" customWidth="1"/>
  </cols>
  <sheetData>
    <row r="1" spans="1:2" ht="15" thickBot="1" x14ac:dyDescent="0.35">
      <c r="A1" s="43" t="s">
        <v>69</v>
      </c>
      <c r="B1" s="44">
        <v>0.5</v>
      </c>
    </row>
    <row r="2" spans="1:2" ht="15" thickBot="1" x14ac:dyDescent="0.35">
      <c r="A2" s="62" t="s">
        <v>94</v>
      </c>
      <c r="B2" s="63">
        <v>1</v>
      </c>
    </row>
    <row r="3" spans="1:2" x14ac:dyDescent="0.3">
      <c r="A3" s="57" t="s">
        <v>89</v>
      </c>
      <c r="B3" t="s">
        <v>91</v>
      </c>
    </row>
    <row r="4" spans="1:2" x14ac:dyDescent="0.3">
      <c r="A4" s="58" t="s">
        <v>66</v>
      </c>
      <c r="B4" s="56">
        <v>0.02</v>
      </c>
    </row>
    <row r="5" spans="1:2" x14ac:dyDescent="0.3">
      <c r="A5" s="58" t="s">
        <v>64</v>
      </c>
      <c r="B5" s="56">
        <v>0.02</v>
      </c>
    </row>
    <row r="6" spans="1:2" x14ac:dyDescent="0.3">
      <c r="A6" s="58" t="s">
        <v>65</v>
      </c>
      <c r="B6" s="56">
        <v>0.02</v>
      </c>
    </row>
    <row r="7" spans="1:2" x14ac:dyDescent="0.3">
      <c r="A7" s="58" t="s">
        <v>82</v>
      </c>
      <c r="B7" s="56">
        <v>0.08</v>
      </c>
    </row>
    <row r="8" spans="1:2" x14ac:dyDescent="0.3">
      <c r="A8" s="58" t="s">
        <v>63</v>
      </c>
      <c r="B8" s="56">
        <v>0.02</v>
      </c>
    </row>
    <row r="9" spans="1:2" x14ac:dyDescent="0.3">
      <c r="A9" s="58" t="s">
        <v>52</v>
      </c>
      <c r="B9" s="56">
        <v>0.3</v>
      </c>
    </row>
    <row r="10" spans="1:2" x14ac:dyDescent="0.3">
      <c r="A10" s="58" t="s">
        <v>67</v>
      </c>
      <c r="B10" s="56">
        <v>6.0000000000000005E-2</v>
      </c>
    </row>
    <row r="11" spans="1:2" x14ac:dyDescent="0.3">
      <c r="A11" s="58" t="s">
        <v>80</v>
      </c>
      <c r="B11" s="56">
        <v>0.27</v>
      </c>
    </row>
    <row r="12" spans="1:2" x14ac:dyDescent="0.3">
      <c r="A12" s="55" t="s">
        <v>90</v>
      </c>
      <c r="B12" s="56">
        <v>0.79</v>
      </c>
    </row>
    <row r="13" spans="1:2" x14ac:dyDescent="0.3">
      <c r="A13"/>
    </row>
    <row r="14" spans="1:2" x14ac:dyDescent="0.3">
      <c r="A14"/>
    </row>
    <row r="15" spans="1:2" x14ac:dyDescent="0.3">
      <c r="A15"/>
    </row>
    <row r="16" spans="1:2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</sheetData>
  <sortState xmlns:xlrd2="http://schemas.microsoft.com/office/spreadsheetml/2017/richdata2" columnSort="1" ref="A3:C14">
    <sortCondition ref="C3"/>
  </sortState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0255-FD0D-4FF8-A532-0A24AB231C2E}">
  <dimension ref="A1:F26"/>
  <sheetViews>
    <sheetView workbookViewId="0">
      <selection activeCell="B4" sqref="B4"/>
    </sheetView>
  </sheetViews>
  <sheetFormatPr defaultRowHeight="14.4" x14ac:dyDescent="0.3"/>
  <cols>
    <col min="1" max="1" width="20" customWidth="1"/>
    <col min="2" max="2" width="27.21875" customWidth="1"/>
    <col min="3" max="3" width="41.109375" customWidth="1"/>
    <col min="4" max="4" width="42.44140625" customWidth="1"/>
    <col min="6" max="6" width="16.6640625" customWidth="1"/>
  </cols>
  <sheetData>
    <row r="1" spans="1:4" ht="15" thickBot="1" x14ac:dyDescent="0.35">
      <c r="A1" s="43" t="s">
        <v>69</v>
      </c>
      <c r="B1" s="44">
        <v>1</v>
      </c>
    </row>
    <row r="2" spans="1:4" ht="15" thickBot="1" x14ac:dyDescent="0.35">
      <c r="A2" s="62" t="s">
        <v>94</v>
      </c>
      <c r="B2" s="63">
        <f>COUNT(Table6[NO.])</f>
        <v>3</v>
      </c>
    </row>
    <row r="3" spans="1:4" x14ac:dyDescent="0.3">
      <c r="A3" s="105" t="s">
        <v>123</v>
      </c>
      <c r="B3" s="105" t="s">
        <v>58</v>
      </c>
      <c r="C3" s="105" t="s">
        <v>102</v>
      </c>
      <c r="D3" s="105" t="s">
        <v>103</v>
      </c>
    </row>
    <row r="4" spans="1:4" ht="28.8" x14ac:dyDescent="0.3">
      <c r="A4" s="118">
        <v>1</v>
      </c>
      <c r="B4" s="109" t="s">
        <v>39</v>
      </c>
      <c r="C4" s="5" t="s">
        <v>45</v>
      </c>
      <c r="D4" s="5"/>
    </row>
    <row r="5" spans="1:4" x14ac:dyDescent="0.3">
      <c r="A5" s="119"/>
      <c r="B5" s="110"/>
      <c r="C5" s="21" t="s">
        <v>46</v>
      </c>
      <c r="D5" s="22" t="s">
        <v>47</v>
      </c>
    </row>
    <row r="6" spans="1:4" x14ac:dyDescent="0.3">
      <c r="A6" s="110"/>
      <c r="B6" s="110"/>
      <c r="C6" s="23"/>
      <c r="D6" s="23"/>
    </row>
    <row r="7" spans="1:4" x14ac:dyDescent="0.3">
      <c r="A7" s="110"/>
      <c r="B7" s="110"/>
      <c r="C7" s="23"/>
      <c r="D7" s="23"/>
    </row>
    <row r="8" spans="1:4" x14ac:dyDescent="0.3">
      <c r="A8" s="110"/>
      <c r="B8" s="110"/>
      <c r="C8" s="23"/>
      <c r="D8" s="23"/>
    </row>
    <row r="9" spans="1:4" x14ac:dyDescent="0.3">
      <c r="A9" s="110"/>
      <c r="B9" s="110"/>
      <c r="C9" s="23"/>
      <c r="D9" s="23"/>
    </row>
    <row r="10" spans="1:4" x14ac:dyDescent="0.3">
      <c r="A10" s="110"/>
      <c r="B10" s="55" t="s">
        <v>115</v>
      </c>
      <c r="C10" s="23"/>
      <c r="D10" s="23"/>
    </row>
    <row r="11" spans="1:4" x14ac:dyDescent="0.3">
      <c r="A11" s="110"/>
      <c r="B11" s="55"/>
      <c r="C11" s="23"/>
      <c r="D11" s="23"/>
    </row>
    <row r="12" spans="1:4" x14ac:dyDescent="0.3">
      <c r="A12" s="120">
        <v>2</v>
      </c>
      <c r="B12" s="111" t="s">
        <v>48</v>
      </c>
      <c r="C12" s="100" t="s">
        <v>50</v>
      </c>
      <c r="D12" s="101"/>
    </row>
    <row r="13" spans="1:4" x14ac:dyDescent="0.3">
      <c r="A13" s="121"/>
      <c r="B13" s="112"/>
      <c r="C13" s="24">
        <v>10</v>
      </c>
      <c r="D13" s="24"/>
    </row>
    <row r="14" spans="1:4" x14ac:dyDescent="0.3">
      <c r="A14" s="121"/>
      <c r="B14" s="112"/>
      <c r="C14" s="24" t="b">
        <f>ISNUMBER(C13)</f>
        <v>1</v>
      </c>
      <c r="D14" s="24"/>
    </row>
    <row r="15" spans="1:4" x14ac:dyDescent="0.3">
      <c r="A15" s="121"/>
      <c r="B15" s="112"/>
      <c r="C15" s="24" t="s">
        <v>49</v>
      </c>
      <c r="D15" s="24"/>
    </row>
    <row r="16" spans="1:4" x14ac:dyDescent="0.3">
      <c r="A16" s="121"/>
      <c r="B16" s="112"/>
      <c r="C16" s="24" t="b">
        <f>ISTEXT(C13)</f>
        <v>0</v>
      </c>
      <c r="D16" s="24"/>
    </row>
    <row r="17" spans="1:6" x14ac:dyDescent="0.3">
      <c r="A17" s="122"/>
      <c r="B17" s="113"/>
      <c r="C17" s="25" t="s">
        <v>51</v>
      </c>
      <c r="D17" s="25"/>
    </row>
    <row r="18" spans="1:6" x14ac:dyDescent="0.3">
      <c r="A18" s="55"/>
      <c r="B18" s="55"/>
    </row>
    <row r="19" spans="1:6" x14ac:dyDescent="0.3">
      <c r="A19" s="55"/>
      <c r="B19" s="55"/>
    </row>
    <row r="20" spans="1:6" x14ac:dyDescent="0.3">
      <c r="A20" s="114"/>
      <c r="B20" s="114"/>
      <c r="C20" s="99"/>
      <c r="D20" s="99"/>
    </row>
    <row r="21" spans="1:6" x14ac:dyDescent="0.3">
      <c r="A21" s="123">
        <v>3</v>
      </c>
      <c r="B21" s="115" t="s">
        <v>116</v>
      </c>
      <c r="C21" s="102" t="s">
        <v>121</v>
      </c>
      <c r="D21" s="5" t="s">
        <v>120</v>
      </c>
      <c r="F21" s="98" t="s">
        <v>117</v>
      </c>
    </row>
    <row r="22" spans="1:6" x14ac:dyDescent="0.3">
      <c r="A22" s="123"/>
      <c r="B22" s="116"/>
      <c r="C22" s="103" t="s">
        <v>122</v>
      </c>
      <c r="D22" s="106" t="s">
        <v>119</v>
      </c>
      <c r="F22" s="98">
        <v>0.5</v>
      </c>
    </row>
    <row r="23" spans="1:6" x14ac:dyDescent="0.3">
      <c r="A23" s="124"/>
      <c r="B23" s="117"/>
      <c r="C23" s="104"/>
      <c r="D23" s="90"/>
      <c r="F23" s="98">
        <v>1</v>
      </c>
    </row>
    <row r="24" spans="1:6" x14ac:dyDescent="0.3">
      <c r="F24" s="98">
        <v>2</v>
      </c>
    </row>
    <row r="25" spans="1:6" x14ac:dyDescent="0.3">
      <c r="F25" s="98">
        <v>3</v>
      </c>
    </row>
    <row r="26" spans="1:6" x14ac:dyDescent="0.3">
      <c r="F26" s="104" t="s">
        <v>118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2_Podstawowe_formuly</vt:lpstr>
      <vt:lpstr>3_Formuly_warunkowe</vt:lpstr>
      <vt:lpstr>Pivot</vt:lpstr>
      <vt:lpstr>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Dragan Stojanovski</dc:creator>
  <cp:keywords/>
  <dc:description/>
  <cp:lastModifiedBy>Elzbieta Materny</cp:lastModifiedBy>
  <cp:revision/>
  <dcterms:created xsi:type="dcterms:W3CDTF">2023-07-05T08:52:22Z</dcterms:created>
  <dcterms:modified xsi:type="dcterms:W3CDTF">2023-09-07T08:44:27Z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511531-3b62-4ad0-a3e4-a04202c385ac_Enabled">
    <vt:lpwstr>true</vt:lpwstr>
  </property>
  <property fmtid="{D5CDD505-2E9C-101B-9397-08002B2CF9AE}" pid="3" name="MSIP_Label_4e511531-3b62-4ad0-a3e4-a04202c385ac_SetDate">
    <vt:lpwstr>2023-07-05T08:52:24Z</vt:lpwstr>
  </property>
  <property fmtid="{D5CDD505-2E9C-101B-9397-08002B2CF9AE}" pid="4" name="MSIP_Label_4e511531-3b62-4ad0-a3e4-a04202c385ac_Method">
    <vt:lpwstr>Standard</vt:lpwstr>
  </property>
  <property fmtid="{D5CDD505-2E9C-101B-9397-08002B2CF9AE}" pid="5" name="MSIP_Label_4e511531-3b62-4ad0-a3e4-a04202c385ac_Name">
    <vt:lpwstr>4e511531-3b62-4ad0-a3e4-a04202c385ac</vt:lpwstr>
  </property>
  <property fmtid="{D5CDD505-2E9C-101B-9397-08002B2CF9AE}" pid="6" name="MSIP_Label_4e511531-3b62-4ad0-a3e4-a04202c385ac_SiteId">
    <vt:lpwstr>cc7f83dd-bc5a-4682-9b3e-062a900202a2</vt:lpwstr>
  </property>
  <property fmtid="{D5CDD505-2E9C-101B-9397-08002B2CF9AE}" pid="7" name="MSIP_Label_4e511531-3b62-4ad0-a3e4-a04202c385ac_ActionId">
    <vt:lpwstr>db3d3745-c6cb-4b5b-afdc-bde965414b72</vt:lpwstr>
  </property>
  <property fmtid="{D5CDD505-2E9C-101B-9397-08002B2CF9AE}" pid="8" name="MSIP_Label_4e511531-3b62-4ad0-a3e4-a04202c385ac_ContentBits">
    <vt:lpwstr>0</vt:lpwstr>
  </property>
</Properties>
</file>