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9075" windowHeight="700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F54" i="1" l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53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53" i="1"/>
  <c r="C32" i="1" l="1"/>
  <c r="C31" i="1"/>
  <c r="C29" i="1"/>
  <c r="C30" i="1"/>
  <c r="C28" i="1"/>
  <c r="C34" i="1" l="1"/>
  <c r="J39" i="1" l="1"/>
  <c r="I32" i="1"/>
  <c r="M32" i="1"/>
  <c r="I33" i="1"/>
  <c r="M33" i="1"/>
  <c r="I34" i="1"/>
  <c r="M34" i="1"/>
  <c r="I35" i="1"/>
  <c r="M35" i="1"/>
  <c r="I36" i="1"/>
  <c r="M36" i="1"/>
  <c r="I37" i="1"/>
  <c r="M37" i="1"/>
  <c r="I38" i="1"/>
  <c r="M38" i="1"/>
  <c r="I39" i="1"/>
  <c r="F40" i="1"/>
  <c r="J40" i="1"/>
  <c r="F41" i="1"/>
  <c r="J41" i="1"/>
  <c r="F42" i="1"/>
  <c r="J42" i="1"/>
  <c r="F43" i="1"/>
  <c r="J43" i="1"/>
  <c r="F44" i="1"/>
  <c r="J44" i="1"/>
  <c r="F45" i="1"/>
  <c r="J45" i="1"/>
  <c r="G31" i="1"/>
  <c r="K31" i="1"/>
  <c r="K38" i="1"/>
  <c r="H40" i="1"/>
  <c r="L41" i="1"/>
  <c r="L42" i="1"/>
  <c r="L43" i="1"/>
  <c r="L44" i="1"/>
  <c r="L45" i="1"/>
  <c r="M31" i="1"/>
  <c r="H32" i="1"/>
  <c r="H33" i="1"/>
  <c r="H34" i="1"/>
  <c r="H35" i="1"/>
  <c r="H36" i="1"/>
  <c r="H37" i="1"/>
  <c r="H38" i="1"/>
  <c r="H39" i="1"/>
  <c r="I40" i="1"/>
  <c r="I41" i="1"/>
  <c r="I42" i="1"/>
  <c r="I43" i="1"/>
  <c r="I44" i="1"/>
  <c r="I45" i="1"/>
  <c r="J31" i="1"/>
  <c r="F32" i="1"/>
  <c r="J32" i="1"/>
  <c r="F33" i="1"/>
  <c r="J33" i="1"/>
  <c r="F34" i="1"/>
  <c r="J34" i="1"/>
  <c r="F35" i="1"/>
  <c r="J35" i="1"/>
  <c r="F36" i="1"/>
  <c r="J36" i="1"/>
  <c r="F37" i="1"/>
  <c r="J37" i="1"/>
  <c r="F38" i="1"/>
  <c r="J38" i="1"/>
  <c r="F39" i="1"/>
  <c r="K39" i="1"/>
  <c r="G40" i="1"/>
  <c r="K40" i="1"/>
  <c r="G41" i="1"/>
  <c r="K41" i="1"/>
  <c r="G42" i="1"/>
  <c r="K42" i="1"/>
  <c r="G43" i="1"/>
  <c r="K43" i="1"/>
  <c r="G44" i="1"/>
  <c r="K44" i="1"/>
  <c r="G45" i="1"/>
  <c r="K45" i="1"/>
  <c r="H31" i="1"/>
  <c r="L31" i="1"/>
  <c r="G32" i="1"/>
  <c r="K32" i="1"/>
  <c r="G33" i="1"/>
  <c r="K33" i="1"/>
  <c r="G34" i="1"/>
  <c r="K34" i="1"/>
  <c r="G35" i="1"/>
  <c r="K35" i="1"/>
  <c r="G36" i="1"/>
  <c r="K36" i="1"/>
  <c r="G37" i="1"/>
  <c r="K37" i="1"/>
  <c r="G38" i="1"/>
  <c r="G39" i="1"/>
  <c r="L39" i="1"/>
  <c r="L40" i="1"/>
  <c r="H41" i="1"/>
  <c r="H42" i="1"/>
  <c r="H43" i="1"/>
  <c r="H44" i="1"/>
  <c r="H45" i="1"/>
  <c r="I31" i="1"/>
  <c r="L32" i="1"/>
  <c r="L33" i="1"/>
  <c r="L34" i="1"/>
  <c r="L35" i="1"/>
  <c r="L36" i="1"/>
  <c r="L37" i="1"/>
  <c r="L38" i="1"/>
  <c r="M39" i="1"/>
  <c r="M40" i="1"/>
  <c r="M41" i="1"/>
  <c r="M42" i="1"/>
  <c r="M43" i="1"/>
  <c r="M44" i="1"/>
  <c r="M45" i="1"/>
  <c r="F31" i="1"/>
  <c r="T4" i="1"/>
  <c r="T3" i="1"/>
  <c r="S4" i="1"/>
  <c r="S3" i="1"/>
  <c r="R4" i="1"/>
  <c r="R3" i="1"/>
  <c r="P3" i="1"/>
  <c r="Q4" i="1"/>
  <c r="Q3" i="1"/>
  <c r="P4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10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10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Q10" i="1"/>
  <c r="P10" i="1"/>
</calcChain>
</file>

<file path=xl/sharedStrings.xml><?xml version="1.0" encoding="utf-8"?>
<sst xmlns="http://schemas.openxmlformats.org/spreadsheetml/2006/main" count="173" uniqueCount="58">
  <si>
    <t>1MB</t>
  </si>
  <si>
    <t>1GB</t>
  </si>
  <si>
    <t>2GB</t>
  </si>
  <si>
    <t>Test Description</t>
  </si>
  <si>
    <t>DDR3 Memory Elapsed Time (nS)</t>
  </si>
  <si>
    <t>32KB</t>
  </si>
  <si>
    <t>4KB</t>
  </si>
  <si>
    <t xml:space="preserve">Single Presicion </t>
  </si>
  <si>
    <t xml:space="preserve">Double Presicion </t>
  </si>
  <si>
    <t>TI C6678 DSP @ 1GHz using MATHLIB</t>
  </si>
  <si>
    <t>4KWord</t>
  </si>
  <si>
    <t>32KWord</t>
  </si>
  <si>
    <t>1MWord</t>
  </si>
  <si>
    <t>1GWord</t>
  </si>
  <si>
    <t xml:space="preserve">Note: Data collected using only Core 0. With 8 cores (parallelism), theoretical processing rate can be shortened to 1/8 the values shown </t>
  </si>
  <si>
    <t>Note: 1 Word = 32 bits</t>
  </si>
  <si>
    <t>Functions</t>
  </si>
  <si>
    <t>atan( a ) -&gt; arc tan(a)</t>
  </si>
  <si>
    <t>cos( a ) -&gt; cosine(a)</t>
  </si>
  <si>
    <t>Note: double precision is 64 bits (double)</t>
  </si>
  <si>
    <t>Note: single precision is 32 bits (float)</t>
  </si>
  <si>
    <t>exp10 ( a ) -&gt; 10^a</t>
  </si>
  <si>
    <t>exp2( a ) -&gt; 2^a</t>
  </si>
  <si>
    <t>exp ( a ) -&gt; e^a</t>
  </si>
  <si>
    <t>log ( a ) -&gt; log base e</t>
  </si>
  <si>
    <t>pow(a , b) -&gt; a^b</t>
  </si>
  <si>
    <t>atan2(a ,  b) -&gt; arc tan(a/b)</t>
  </si>
  <si>
    <t>div(a ,  b)  -&gt; a/b</t>
  </si>
  <si>
    <t>recip( a ) -&gt; 1/a</t>
  </si>
  <si>
    <t>rsqrt( a ) -&gt; 1/(a)^(1/2)</t>
  </si>
  <si>
    <t>sin( a ) -&gt; sine(a)</t>
  </si>
  <si>
    <t>sqrt( a ) -&gt; a^(1/2)</t>
  </si>
  <si>
    <t>Read Test from DDR3 to L2 using EDMA</t>
  </si>
  <si>
    <t>Read Test from DDR3 to L2 using For loop</t>
  </si>
  <si>
    <t>Note: For Functions -&gt; arguments in L2SRAM</t>
  </si>
  <si>
    <t>log10 ( a ) -&gt; log base 10</t>
  </si>
  <si>
    <t>log2 ( a ) -&gt; log base 2</t>
  </si>
  <si>
    <t>Elapsed Time (ns)</t>
  </si>
  <si>
    <t>Cycles/Word</t>
  </si>
  <si>
    <t>DDR3 Memory Bandwidth (MB/s)</t>
  </si>
  <si>
    <t>TBD</t>
  </si>
  <si>
    <t>Read Test from NAND Flash to L2 using EMIF16</t>
  </si>
  <si>
    <t>TI C6678 DSP @ 1GHz and 20 degrees celsius</t>
  </si>
  <si>
    <t>Worts case Energy Required to complete Operation (Jules)</t>
  </si>
  <si>
    <t>Power Numbers</t>
  </si>
  <si>
    <t xml:space="preserve">CLKS+Leakage </t>
  </si>
  <si>
    <t>Module</t>
  </si>
  <si>
    <t>Enabled?</t>
  </si>
  <si>
    <t>DDR3</t>
  </si>
  <si>
    <t>PCIE</t>
  </si>
  <si>
    <t>UART</t>
  </si>
  <si>
    <t>Core 0 Activity</t>
  </si>
  <si>
    <t>Total Power</t>
  </si>
  <si>
    <t>Power in W</t>
  </si>
  <si>
    <t>NOTE: Enable (1) or Disable (0) modules to see power consumption. CLKS and Core are a must</t>
  </si>
  <si>
    <t>Note: Power numbers when using only Core 0 and all peripherals OFF (including PCIE). Numbers reported include leakage, clock tree, and phase-locked loop (PLL) power in addition to core processing power. Numbers based on worst case corner lot material. For more info go to http://www.ti.com/lit/an/sprabi5a/sprabi5a.pdf</t>
  </si>
  <si>
    <t>Bandwidth</t>
  </si>
  <si>
    <t>Bandwidth (MB/s)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</si>
</sst>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6CC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9" xfId="0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0" fontId="0" fillId="5" borderId="0" xfId="0" applyFill="1"/>
    <xf numFmtId="0" fontId="0" fillId="0" borderId="0" xfId="0" applyFill="1"/>
    <xf numFmtId="0" fontId="0" fillId="5" borderId="11" xfId="0" applyFill="1" applyBorder="1" applyAlignment="1">
      <alignment horizontal="center" wrapText="1"/>
    </xf>
    <xf numFmtId="0" fontId="0" fillId="5" borderId="0" xfId="0" applyFill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8" borderId="0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topLeftCell="A45" zoomScaleNormal="100" workbookViewId="0">
      <selection activeCell="I71" sqref="I71"/>
    </sheetView>
  </sheetViews>
  <sheetFormatPr defaultRowHeight="15" x14ac:dyDescent="0.25"/>
  <cols>
    <col min="1" max="1" width="13.85546875" bestFit="1" customWidth="1"/>
    <col min="3" max="3" width="12.85546875" bestFit="1" customWidth="1"/>
    <col min="4" max="4" width="10.140625" bestFit="1" customWidth="1"/>
    <col min="5" max="5" width="43.7109375" bestFit="1" customWidth="1"/>
    <col min="6" max="6" width="11.5703125" bestFit="1" customWidth="1"/>
    <col min="7" max="7" width="16.140625" bestFit="1" customWidth="1"/>
    <col min="8" max="8" width="15.140625" bestFit="1" customWidth="1"/>
    <col min="9" max="10" width="12.140625" bestFit="1" customWidth="1"/>
    <col min="11" max="11" width="13.140625" bestFit="1" customWidth="1"/>
    <col min="12" max="12" width="14.7109375" bestFit="1" customWidth="1"/>
    <col min="13" max="13" width="16.140625" bestFit="1" customWidth="1"/>
    <col min="14" max="14" width="13.85546875" customWidth="1"/>
    <col min="15" max="15" width="42.7109375" bestFit="1" customWidth="1"/>
    <col min="16" max="16" width="11.140625" bestFit="1" customWidth="1"/>
    <col min="17" max="17" width="9.5703125" bestFit="1" customWidth="1"/>
    <col min="18" max="18" width="11.5703125" bestFit="1" customWidth="1"/>
    <col min="19" max="20" width="14.7109375" bestFit="1" customWidth="1"/>
    <col min="21" max="21" width="10" bestFit="1" customWidth="1"/>
    <col min="22" max="22" width="12" bestFit="1" customWidth="1"/>
    <col min="23" max="23" width="13.140625" bestFit="1" customWidth="1"/>
  </cols>
  <sheetData>
    <row r="1" spans="4:23" x14ac:dyDescent="0.25">
      <c r="E1" s="6" t="s">
        <v>9</v>
      </c>
      <c r="F1" s="44" t="s">
        <v>4</v>
      </c>
      <c r="G1" s="45"/>
      <c r="H1" s="45"/>
      <c r="I1" s="45"/>
      <c r="J1" s="46"/>
      <c r="K1" s="35"/>
      <c r="L1" s="35"/>
      <c r="M1" s="35"/>
      <c r="O1" s="6" t="s">
        <v>9</v>
      </c>
      <c r="P1" s="44" t="s">
        <v>39</v>
      </c>
      <c r="Q1" s="45"/>
      <c r="R1" s="45"/>
      <c r="S1" s="45"/>
      <c r="T1" s="46"/>
      <c r="U1" s="35"/>
      <c r="V1" s="35"/>
      <c r="W1" s="35"/>
    </row>
    <row r="2" spans="4:23" x14ac:dyDescent="0.25">
      <c r="D2" s="14"/>
      <c r="E2" s="2" t="s">
        <v>3</v>
      </c>
      <c r="F2" s="2" t="s">
        <v>6</v>
      </c>
      <c r="G2" s="2" t="s">
        <v>5</v>
      </c>
      <c r="H2" s="2" t="s">
        <v>0</v>
      </c>
      <c r="I2" s="2" t="s">
        <v>1</v>
      </c>
      <c r="J2" s="2" t="s">
        <v>2</v>
      </c>
      <c r="K2" s="14"/>
      <c r="L2" s="14"/>
      <c r="M2" s="14"/>
      <c r="O2" s="17" t="s">
        <v>3</v>
      </c>
      <c r="P2" s="17" t="s">
        <v>6</v>
      </c>
      <c r="Q2" s="17" t="s">
        <v>5</v>
      </c>
      <c r="R2" s="17" t="s">
        <v>0</v>
      </c>
      <c r="S2" s="17" t="s">
        <v>1</v>
      </c>
      <c r="T2" s="17" t="s">
        <v>2</v>
      </c>
      <c r="U2" s="16"/>
      <c r="V2" s="16"/>
      <c r="W2" s="16"/>
    </row>
    <row r="3" spans="4:23" x14ac:dyDescent="0.25">
      <c r="D3" s="15"/>
      <c r="E3" s="1" t="s">
        <v>32</v>
      </c>
      <c r="F3" s="25">
        <v>1379</v>
      </c>
      <c r="G3" s="25">
        <v>6646</v>
      </c>
      <c r="H3" s="25">
        <v>209827</v>
      </c>
      <c r="I3" s="25">
        <v>213979445</v>
      </c>
      <c r="J3" s="25">
        <v>427972203</v>
      </c>
      <c r="K3" s="15"/>
      <c r="L3" s="15"/>
      <c r="M3" s="15"/>
      <c r="O3" s="1" t="s">
        <v>32</v>
      </c>
      <c r="P3" s="26">
        <f>4096*1000/F3</f>
        <v>2970.2683103698332</v>
      </c>
      <c r="Q3" s="26">
        <f>32768*1000/G3</f>
        <v>4930.4845019560635</v>
      </c>
      <c r="R3" s="26">
        <f>1024*1024*1000/H3</f>
        <v>4997.3359005275779</v>
      </c>
      <c r="S3" s="26">
        <f>1024*1024*1024*1000/I3</f>
        <v>5017.9671416569945</v>
      </c>
      <c r="T3" s="26">
        <f>2*1024*1024*1024*1000/J3</f>
        <v>5017.8110469478315</v>
      </c>
      <c r="U3" s="15"/>
      <c r="V3" s="15"/>
      <c r="W3" s="15"/>
    </row>
    <row r="4" spans="4:23" x14ac:dyDescent="0.25">
      <c r="D4" s="15"/>
      <c r="E4" s="1" t="s">
        <v>33</v>
      </c>
      <c r="F4" s="25">
        <v>87166</v>
      </c>
      <c r="G4" s="25">
        <v>713865</v>
      </c>
      <c r="H4" s="25">
        <v>23187872</v>
      </c>
      <c r="I4" s="25">
        <v>23752100446</v>
      </c>
      <c r="J4" s="25">
        <v>46017545643</v>
      </c>
      <c r="K4" s="15"/>
      <c r="L4" s="15"/>
      <c r="M4" s="15"/>
      <c r="O4" s="1" t="s">
        <v>33</v>
      </c>
      <c r="P4" s="26">
        <f>4096*1024/F4</f>
        <v>48.118578344767457</v>
      </c>
      <c r="Q4" s="26">
        <f>32768*1024/G4</f>
        <v>47.003890091263756</v>
      </c>
      <c r="R4" s="26">
        <f>1024*1024*1000/H4</f>
        <v>45.220880984680271</v>
      </c>
      <c r="S4" s="26">
        <f>1024*1024*1024*1000/I4</f>
        <v>45.206184035855436</v>
      </c>
      <c r="T4" s="26">
        <f>2*1024*1024*1024*1000/J4</f>
        <v>46.666627217800489</v>
      </c>
      <c r="U4" s="15"/>
      <c r="V4" s="15"/>
      <c r="W4" s="15"/>
    </row>
    <row r="5" spans="4:23" x14ac:dyDescent="0.25">
      <c r="D5" s="15"/>
      <c r="E5" s="1" t="s">
        <v>41</v>
      </c>
      <c r="F5" s="25" t="s">
        <v>40</v>
      </c>
      <c r="G5" s="25" t="s">
        <v>40</v>
      </c>
      <c r="H5" s="25" t="s">
        <v>40</v>
      </c>
      <c r="I5" s="25" t="s">
        <v>40</v>
      </c>
      <c r="J5" s="25" t="s">
        <v>40</v>
      </c>
      <c r="K5" s="15"/>
      <c r="L5" s="15"/>
      <c r="M5" s="15"/>
      <c r="O5" s="1" t="s">
        <v>41</v>
      </c>
      <c r="P5" s="25" t="s">
        <v>40</v>
      </c>
      <c r="Q5" s="25" t="s">
        <v>40</v>
      </c>
      <c r="R5" s="25" t="s">
        <v>40</v>
      </c>
      <c r="S5" s="25" t="s">
        <v>40</v>
      </c>
      <c r="T5" s="25" t="s">
        <v>40</v>
      </c>
      <c r="U5" s="15"/>
      <c r="V5" s="15"/>
      <c r="W5" s="15"/>
    </row>
    <row r="7" spans="4:23" x14ac:dyDescent="0.25">
      <c r="E7" s="12" t="s">
        <v>15</v>
      </c>
      <c r="F7" s="36" t="s">
        <v>10</v>
      </c>
      <c r="G7" s="36"/>
      <c r="H7" s="36" t="s">
        <v>11</v>
      </c>
      <c r="I7" s="36"/>
      <c r="J7" s="36" t="s">
        <v>12</v>
      </c>
      <c r="K7" s="36"/>
      <c r="L7" s="36" t="s">
        <v>13</v>
      </c>
      <c r="M7" s="36"/>
      <c r="O7" s="12" t="s">
        <v>15</v>
      </c>
      <c r="P7" s="36" t="s">
        <v>10</v>
      </c>
      <c r="Q7" s="36"/>
      <c r="R7" s="36" t="s">
        <v>11</v>
      </c>
      <c r="S7" s="36"/>
      <c r="T7" s="36" t="s">
        <v>12</v>
      </c>
      <c r="U7" s="36"/>
      <c r="V7" s="36" t="s">
        <v>13</v>
      </c>
      <c r="W7" s="36"/>
    </row>
    <row r="8" spans="4:23" x14ac:dyDescent="0.25">
      <c r="E8" s="6" t="s">
        <v>9</v>
      </c>
      <c r="F8" s="42" t="s">
        <v>37</v>
      </c>
      <c r="G8" s="43"/>
      <c r="H8" s="43"/>
      <c r="I8" s="43"/>
      <c r="J8" s="43"/>
      <c r="K8" s="43"/>
      <c r="L8" s="43"/>
      <c r="M8" s="43"/>
      <c r="O8" s="6" t="s">
        <v>9</v>
      </c>
      <c r="P8" s="42" t="s">
        <v>38</v>
      </c>
      <c r="Q8" s="43"/>
      <c r="R8" s="43"/>
      <c r="S8" s="43"/>
      <c r="T8" s="43"/>
      <c r="U8" s="43"/>
      <c r="V8" s="43"/>
      <c r="W8" s="43"/>
    </row>
    <row r="9" spans="4:23" ht="30" x14ac:dyDescent="0.25">
      <c r="E9" s="13" t="s">
        <v>16</v>
      </c>
      <c r="F9" s="7" t="s">
        <v>7</v>
      </c>
      <c r="G9" s="7" t="s">
        <v>8</v>
      </c>
      <c r="H9" s="7" t="s">
        <v>7</v>
      </c>
      <c r="I9" s="7" t="s">
        <v>8</v>
      </c>
      <c r="J9" s="7" t="s">
        <v>7</v>
      </c>
      <c r="K9" s="7" t="s">
        <v>8</v>
      </c>
      <c r="L9" s="7" t="s">
        <v>7</v>
      </c>
      <c r="M9" s="7" t="s">
        <v>8</v>
      </c>
      <c r="O9" s="13" t="s">
        <v>16</v>
      </c>
      <c r="P9" s="7" t="s">
        <v>7</v>
      </c>
      <c r="Q9" s="7" t="s">
        <v>8</v>
      </c>
      <c r="R9" s="7" t="s">
        <v>7</v>
      </c>
      <c r="S9" s="7" t="s">
        <v>8</v>
      </c>
      <c r="T9" s="7" t="s">
        <v>7</v>
      </c>
      <c r="U9" s="7" t="s">
        <v>8</v>
      </c>
      <c r="V9" s="7" t="s">
        <v>7</v>
      </c>
      <c r="W9" s="7" t="s">
        <v>8</v>
      </c>
    </row>
    <row r="10" spans="4:23" x14ac:dyDescent="0.25">
      <c r="E10" s="18" t="s">
        <v>26</v>
      </c>
      <c r="F10" s="20">
        <v>323656</v>
      </c>
      <c r="G10" s="20">
        <v>1084492</v>
      </c>
      <c r="H10" s="20">
        <v>2614989</v>
      </c>
      <c r="I10" s="20">
        <v>8696778</v>
      </c>
      <c r="J10" s="20">
        <v>83835749</v>
      </c>
      <c r="K10" s="20">
        <v>266657875</v>
      </c>
      <c r="L10" s="20">
        <v>85845364464</v>
      </c>
      <c r="M10" s="21">
        <v>169908805566</v>
      </c>
      <c r="O10" s="18" t="s">
        <v>26</v>
      </c>
      <c r="P10" s="23">
        <f>F10/4096</f>
        <v>79.017578125</v>
      </c>
      <c r="Q10" s="23">
        <f>G10/4096</f>
        <v>264.7685546875</v>
      </c>
      <c r="R10" s="23">
        <f>H10/32768</f>
        <v>79.803131103515625</v>
      </c>
      <c r="S10" s="23">
        <f>I10/32768</f>
        <v>265.40460205078125</v>
      </c>
      <c r="T10" s="23">
        <f>J10/(1048576)</f>
        <v>79.952000617980957</v>
      </c>
      <c r="U10" s="23">
        <f>K10/(1048576)</f>
        <v>254.30476665496826</v>
      </c>
      <c r="V10" s="23">
        <f>L10/1073741824</f>
        <v>79.949725851416588</v>
      </c>
      <c r="W10" s="23">
        <f>M10/1073741824</f>
        <v>158.23990624956787</v>
      </c>
    </row>
    <row r="11" spans="4:23" x14ac:dyDescent="0.25">
      <c r="E11" s="10" t="s">
        <v>17</v>
      </c>
      <c r="F11" s="19">
        <v>57564</v>
      </c>
      <c r="G11" s="19">
        <v>766100</v>
      </c>
      <c r="H11" s="20">
        <v>473309</v>
      </c>
      <c r="I11" s="20">
        <v>6142107</v>
      </c>
      <c r="J11" s="21">
        <v>15140365</v>
      </c>
      <c r="K11" s="22">
        <v>210968642</v>
      </c>
      <c r="L11" s="20">
        <v>15503573416</v>
      </c>
      <c r="M11" s="21">
        <v>161614052630</v>
      </c>
      <c r="O11" s="10" t="s">
        <v>17</v>
      </c>
      <c r="P11" s="23">
        <f t="shared" ref="P11:P24" si="0">F11/4096</f>
        <v>14.0537109375</v>
      </c>
      <c r="Q11" s="23">
        <f t="shared" ref="Q11:Q24" si="1">G11/4096</f>
        <v>187.0361328125</v>
      </c>
      <c r="R11" s="23">
        <f t="shared" ref="R11:S24" si="2">H11/32768</f>
        <v>14.444244384765625</v>
      </c>
      <c r="S11" s="23">
        <f t="shared" si="2"/>
        <v>187.44223022460937</v>
      </c>
      <c r="T11" s="23">
        <f t="shared" ref="T11:U24" si="3">J11/(1048576)</f>
        <v>14.438977241516113</v>
      </c>
      <c r="U11" s="23">
        <f t="shared" si="3"/>
        <v>201.19537544250488</v>
      </c>
      <c r="V11" s="23">
        <f t="shared" ref="V11:W24" si="4">L11/1073741824</f>
        <v>14.438827909529209</v>
      </c>
      <c r="W11" s="23">
        <f t="shared" si="4"/>
        <v>150.51481558941305</v>
      </c>
    </row>
    <row r="12" spans="4:23" x14ac:dyDescent="0.25">
      <c r="E12" s="5" t="s">
        <v>18</v>
      </c>
      <c r="F12" s="21">
        <v>53407</v>
      </c>
      <c r="G12" s="21">
        <v>65780</v>
      </c>
      <c r="H12" s="21">
        <v>440483</v>
      </c>
      <c r="I12" s="21">
        <v>538875</v>
      </c>
      <c r="J12" s="21">
        <v>14091590</v>
      </c>
      <c r="K12" s="21">
        <v>17237922</v>
      </c>
      <c r="L12" s="21">
        <v>14429677742</v>
      </c>
      <c r="M12" s="21">
        <v>17651462539</v>
      </c>
      <c r="O12" s="5" t="s">
        <v>18</v>
      </c>
      <c r="P12" s="23">
        <f t="shared" si="0"/>
        <v>13.038818359375</v>
      </c>
      <c r="Q12" s="23">
        <f t="shared" si="1"/>
        <v>16.0595703125</v>
      </c>
      <c r="R12" s="23">
        <f t="shared" si="2"/>
        <v>13.442474365234375</v>
      </c>
      <c r="S12" s="23">
        <f t="shared" si="2"/>
        <v>16.445159912109375</v>
      </c>
      <c r="T12" s="23">
        <f t="shared" si="3"/>
        <v>13.438787460327148</v>
      </c>
      <c r="U12" s="23">
        <f t="shared" si="3"/>
        <v>16.439363479614258</v>
      </c>
      <c r="V12" s="23">
        <f t="shared" si="4"/>
        <v>13.438684625551105</v>
      </c>
      <c r="W12" s="23">
        <f t="shared" si="4"/>
        <v>16.439205537550151</v>
      </c>
    </row>
    <row r="13" spans="4:23" x14ac:dyDescent="0.25">
      <c r="E13" s="4" t="s">
        <v>27</v>
      </c>
      <c r="F13" s="21">
        <v>139301</v>
      </c>
      <c r="G13" s="21">
        <v>208932</v>
      </c>
      <c r="H13" s="21">
        <v>1135793</v>
      </c>
      <c r="I13" s="21">
        <v>1692855</v>
      </c>
      <c r="J13" s="21">
        <v>36473943</v>
      </c>
      <c r="K13" s="21">
        <v>54299701</v>
      </c>
      <c r="L13" s="21">
        <v>37346865138</v>
      </c>
      <c r="M13" s="21">
        <v>55600434209</v>
      </c>
      <c r="O13" s="4" t="s">
        <v>27</v>
      </c>
      <c r="P13" s="23">
        <f t="shared" si="0"/>
        <v>34.009033203125</v>
      </c>
      <c r="Q13" s="23">
        <f t="shared" si="1"/>
        <v>51.0087890625</v>
      </c>
      <c r="R13" s="23">
        <f t="shared" si="2"/>
        <v>34.661651611328125</v>
      </c>
      <c r="S13" s="23">
        <f t="shared" si="2"/>
        <v>51.661834716796875</v>
      </c>
      <c r="T13" s="23">
        <f t="shared" si="3"/>
        <v>34.784262657165527</v>
      </c>
      <c r="U13" s="23">
        <f t="shared" si="3"/>
        <v>51.78423023223877</v>
      </c>
      <c r="V13" s="23">
        <f t="shared" si="4"/>
        <v>34.781978594139218</v>
      </c>
      <c r="W13" s="23">
        <f t="shared" si="4"/>
        <v>51.781939537264407</v>
      </c>
    </row>
    <row r="14" spans="4:23" x14ac:dyDescent="0.25">
      <c r="E14" s="4" t="s">
        <v>21</v>
      </c>
      <c r="F14" s="21">
        <v>41217</v>
      </c>
      <c r="G14" s="21">
        <v>168109</v>
      </c>
      <c r="H14" s="21">
        <v>342306</v>
      </c>
      <c r="I14" s="21">
        <v>1357991</v>
      </c>
      <c r="J14" s="21">
        <v>10946206</v>
      </c>
      <c r="K14" s="21">
        <v>43452225</v>
      </c>
      <c r="L14" s="21">
        <v>11208690070</v>
      </c>
      <c r="M14" s="21">
        <v>44494994073</v>
      </c>
      <c r="O14" s="4" t="s">
        <v>21</v>
      </c>
      <c r="P14" s="23">
        <f t="shared" si="0"/>
        <v>10.062744140625</v>
      </c>
      <c r="Q14" s="23">
        <f t="shared" si="1"/>
        <v>41.042236328125</v>
      </c>
      <c r="R14" s="23">
        <f t="shared" si="2"/>
        <v>10.44635009765625</v>
      </c>
      <c r="S14" s="23">
        <f t="shared" si="2"/>
        <v>41.442596435546875</v>
      </c>
      <c r="T14" s="23">
        <f t="shared" si="3"/>
        <v>10.439115524291992</v>
      </c>
      <c r="U14" s="23">
        <f t="shared" si="3"/>
        <v>41.439270973205566</v>
      </c>
      <c r="V14" s="23">
        <f t="shared" si="4"/>
        <v>10.438906094059348</v>
      </c>
      <c r="W14" s="23">
        <f t="shared" si="4"/>
        <v>41.439192437566817</v>
      </c>
    </row>
    <row r="15" spans="4:23" x14ac:dyDescent="0.25">
      <c r="E15" s="4" t="s">
        <v>22</v>
      </c>
      <c r="F15" s="21">
        <v>37151</v>
      </c>
      <c r="G15" s="21">
        <v>168095</v>
      </c>
      <c r="H15" s="21">
        <v>309542</v>
      </c>
      <c r="I15" s="21">
        <v>1357988</v>
      </c>
      <c r="J15" s="21">
        <v>9898011</v>
      </c>
      <c r="K15" s="21">
        <v>43452210</v>
      </c>
      <c r="L15" s="21">
        <v>10135353700</v>
      </c>
      <c r="M15" s="21">
        <v>44494980092</v>
      </c>
      <c r="O15" s="4" t="s">
        <v>22</v>
      </c>
      <c r="P15" s="23">
        <f t="shared" si="0"/>
        <v>9.070068359375</v>
      </c>
      <c r="Q15" s="23">
        <f t="shared" si="1"/>
        <v>41.038818359375</v>
      </c>
      <c r="R15" s="23">
        <f t="shared" si="2"/>
        <v>9.44647216796875</v>
      </c>
      <c r="S15" s="23">
        <f t="shared" si="2"/>
        <v>41.4425048828125</v>
      </c>
      <c r="T15" s="23">
        <f t="shared" si="3"/>
        <v>9.439478874206543</v>
      </c>
      <c r="U15" s="23">
        <f t="shared" si="3"/>
        <v>41.43925666809082</v>
      </c>
      <c r="V15" s="23">
        <f t="shared" si="4"/>
        <v>9.4392837025225163</v>
      </c>
      <c r="W15" s="23">
        <f t="shared" si="4"/>
        <v>41.439179416745901</v>
      </c>
    </row>
    <row r="16" spans="4:23" x14ac:dyDescent="0.25">
      <c r="E16" s="4" t="s">
        <v>23</v>
      </c>
      <c r="F16" s="21">
        <v>49283</v>
      </c>
      <c r="G16" s="21">
        <v>143545</v>
      </c>
      <c r="H16" s="21">
        <v>407707</v>
      </c>
      <c r="I16" s="21">
        <v>1161395</v>
      </c>
      <c r="J16" s="21">
        <v>13042862</v>
      </c>
      <c r="K16" s="21">
        <v>37160768</v>
      </c>
      <c r="L16" s="21">
        <v>13355768158</v>
      </c>
      <c r="M16" s="21">
        <v>38052529162</v>
      </c>
      <c r="O16" s="4" t="s">
        <v>23</v>
      </c>
      <c r="P16" s="23">
        <f t="shared" si="0"/>
        <v>12.031982421875</v>
      </c>
      <c r="Q16" s="23">
        <f t="shared" si="1"/>
        <v>35.045166015625</v>
      </c>
      <c r="R16" s="23">
        <f t="shared" si="2"/>
        <v>12.442230224609375</v>
      </c>
      <c r="S16" s="23">
        <f t="shared" si="2"/>
        <v>35.442962646484375</v>
      </c>
      <c r="T16" s="23">
        <f t="shared" si="3"/>
        <v>12.438642501831055</v>
      </c>
      <c r="U16" s="23">
        <f t="shared" si="3"/>
        <v>35.43927001953125</v>
      </c>
      <c r="V16" s="23">
        <f t="shared" si="4"/>
        <v>12.438528386875987</v>
      </c>
      <c r="W16" s="23">
        <f t="shared" si="4"/>
        <v>35.439179429784417</v>
      </c>
    </row>
    <row r="17" spans="1:23" x14ac:dyDescent="0.25">
      <c r="E17" s="4" t="s">
        <v>35</v>
      </c>
      <c r="F17" s="21">
        <v>45207</v>
      </c>
      <c r="G17" s="21">
        <v>788878</v>
      </c>
      <c r="H17" s="21">
        <v>374968</v>
      </c>
      <c r="I17" s="21">
        <v>6325858</v>
      </c>
      <c r="J17" s="21">
        <v>11994401</v>
      </c>
      <c r="K17" s="21">
        <v>166132523</v>
      </c>
      <c r="L17" s="21">
        <v>12282082323</v>
      </c>
      <c r="M17" s="21">
        <v>160467008682</v>
      </c>
      <c r="O17" s="4" t="s">
        <v>35</v>
      </c>
      <c r="P17" s="23">
        <f t="shared" si="0"/>
        <v>11.036865234375</v>
      </c>
      <c r="Q17" s="23">
        <f t="shared" si="1"/>
        <v>192.59716796875</v>
      </c>
      <c r="R17" s="23">
        <f t="shared" si="2"/>
        <v>11.443115234375</v>
      </c>
      <c r="S17" s="23">
        <f t="shared" si="2"/>
        <v>193.04986572265625</v>
      </c>
      <c r="T17" s="23">
        <f t="shared" si="3"/>
        <v>11.438752174377441</v>
      </c>
      <c r="U17" s="23">
        <f t="shared" si="3"/>
        <v>158.43632030487061</v>
      </c>
      <c r="V17" s="23">
        <f t="shared" si="4"/>
        <v>11.438580530695617</v>
      </c>
      <c r="W17" s="23">
        <f t="shared" si="4"/>
        <v>149.44654766656458</v>
      </c>
    </row>
    <row r="18" spans="1:23" x14ac:dyDescent="0.25">
      <c r="E18" s="4" t="s">
        <v>36</v>
      </c>
      <c r="F18" s="21">
        <v>45211</v>
      </c>
      <c r="G18" s="21">
        <v>788878</v>
      </c>
      <c r="H18" s="21">
        <v>374975</v>
      </c>
      <c r="I18" s="21">
        <v>6325857</v>
      </c>
      <c r="J18" s="21">
        <v>11994440</v>
      </c>
      <c r="K18" s="21">
        <v>175387932</v>
      </c>
      <c r="L18" s="21">
        <v>12282068387</v>
      </c>
      <c r="M18" s="21">
        <v>160476264090</v>
      </c>
      <c r="O18" s="4" t="s">
        <v>36</v>
      </c>
      <c r="P18" s="23">
        <f t="shared" si="0"/>
        <v>11.037841796875</v>
      </c>
      <c r="Q18" s="23">
        <f t="shared" si="1"/>
        <v>192.59716796875</v>
      </c>
      <c r="R18" s="23">
        <f t="shared" si="2"/>
        <v>11.443328857421875</v>
      </c>
      <c r="S18" s="23">
        <f t="shared" si="2"/>
        <v>193.04983520507812</v>
      </c>
      <c r="T18" s="23">
        <f t="shared" si="3"/>
        <v>11.438789367675781</v>
      </c>
      <c r="U18" s="23">
        <f t="shared" si="3"/>
        <v>167.26296615600586</v>
      </c>
      <c r="V18" s="23">
        <f t="shared" si="4"/>
        <v>11.438567551784217</v>
      </c>
      <c r="W18" s="23">
        <f t="shared" si="4"/>
        <v>149.45516743697226</v>
      </c>
    </row>
    <row r="19" spans="1:23" x14ac:dyDescent="0.25">
      <c r="E19" s="4" t="s">
        <v>24</v>
      </c>
      <c r="F19" s="21">
        <v>41147</v>
      </c>
      <c r="G19" s="21">
        <v>772494</v>
      </c>
      <c r="H19" s="21">
        <v>342198</v>
      </c>
      <c r="I19" s="21">
        <v>6194782</v>
      </c>
      <c r="J19" s="21">
        <v>10945826</v>
      </c>
      <c r="K19" s="21">
        <v>168335670</v>
      </c>
      <c r="L19" s="21">
        <v>11208326528</v>
      </c>
      <c r="M19" s="21">
        <v>160469211830</v>
      </c>
      <c r="O19" s="4" t="s">
        <v>24</v>
      </c>
      <c r="P19" s="23">
        <f t="shared" si="0"/>
        <v>10.045654296875</v>
      </c>
      <c r="Q19" s="23">
        <f t="shared" si="1"/>
        <v>188.59716796875</v>
      </c>
      <c r="R19" s="23">
        <f t="shared" si="2"/>
        <v>10.44305419921875</v>
      </c>
      <c r="S19" s="23">
        <f t="shared" si="2"/>
        <v>189.04974365234375</v>
      </c>
      <c r="T19" s="23">
        <f t="shared" si="3"/>
        <v>10.438753128051758</v>
      </c>
      <c r="U19" s="23">
        <f t="shared" si="3"/>
        <v>160.53740501403809</v>
      </c>
      <c r="V19" s="23">
        <f t="shared" si="4"/>
        <v>10.438567519187927</v>
      </c>
      <c r="W19" s="23">
        <f t="shared" si="4"/>
        <v>149.4485995080322</v>
      </c>
    </row>
    <row r="20" spans="1:23" x14ac:dyDescent="0.25">
      <c r="E20" s="4" t="s">
        <v>25</v>
      </c>
      <c r="F20" s="21">
        <v>400032</v>
      </c>
      <c r="G20" s="21">
        <v>1284609</v>
      </c>
      <c r="H20" s="21">
        <v>3222352</v>
      </c>
      <c r="I20" s="21">
        <v>10295965</v>
      </c>
      <c r="J20" s="21">
        <v>103614347</v>
      </c>
      <c r="K20" s="21">
        <v>287957407</v>
      </c>
      <c r="L20" s="21">
        <v>106127997425</v>
      </c>
      <c r="M20" s="21">
        <v>291607516484</v>
      </c>
      <c r="O20" s="4" t="s">
        <v>25</v>
      </c>
      <c r="P20" s="23">
        <f t="shared" si="0"/>
        <v>97.6640625</v>
      </c>
      <c r="Q20" s="23">
        <f t="shared" si="1"/>
        <v>313.625244140625</v>
      </c>
      <c r="R20" s="23">
        <f t="shared" si="2"/>
        <v>98.33837890625</v>
      </c>
      <c r="S20" s="23">
        <f t="shared" si="2"/>
        <v>314.20791625976562</v>
      </c>
      <c r="T20" s="23">
        <f t="shared" si="3"/>
        <v>98.81434154510498</v>
      </c>
      <c r="U20" s="23">
        <f t="shared" si="3"/>
        <v>274.61758327484131</v>
      </c>
      <c r="V20" s="23">
        <f t="shared" si="4"/>
        <v>98.839399800635874</v>
      </c>
      <c r="W20" s="23">
        <f t="shared" si="4"/>
        <v>271.58066302910447</v>
      </c>
    </row>
    <row r="21" spans="1:23" x14ac:dyDescent="0.25">
      <c r="E21" s="4" t="s">
        <v>28</v>
      </c>
      <c r="F21" s="21">
        <v>16443</v>
      </c>
      <c r="G21" s="21">
        <v>28782</v>
      </c>
      <c r="H21" s="21">
        <v>147514</v>
      </c>
      <c r="I21" s="21">
        <v>245873</v>
      </c>
      <c r="J21" s="21">
        <v>4719235</v>
      </c>
      <c r="K21" s="21">
        <v>7865265</v>
      </c>
      <c r="L21" s="21">
        <v>4832466900</v>
      </c>
      <c r="M21" s="21">
        <v>8053958064</v>
      </c>
      <c r="O21" s="4" t="s">
        <v>28</v>
      </c>
      <c r="P21" s="23">
        <f t="shared" si="0"/>
        <v>4.014404296875</v>
      </c>
      <c r="Q21" s="23">
        <f t="shared" si="1"/>
        <v>7.02685546875</v>
      </c>
      <c r="R21" s="23">
        <f t="shared" si="2"/>
        <v>4.50177001953125</v>
      </c>
      <c r="S21" s="23">
        <f t="shared" si="2"/>
        <v>7.503448486328125</v>
      </c>
      <c r="T21" s="23">
        <f t="shared" si="3"/>
        <v>4.5006132125854492</v>
      </c>
      <c r="U21" s="23">
        <f t="shared" si="3"/>
        <v>7.5009012222290039</v>
      </c>
      <c r="V21" s="23">
        <f t="shared" si="4"/>
        <v>4.5005855150520802</v>
      </c>
      <c r="W21" s="23">
        <f t="shared" si="4"/>
        <v>7.5008329600095749</v>
      </c>
    </row>
    <row r="22" spans="1:23" x14ac:dyDescent="0.25">
      <c r="E22" s="4" t="s">
        <v>29</v>
      </c>
      <c r="F22" s="21">
        <v>20555</v>
      </c>
      <c r="G22" s="21">
        <v>32904</v>
      </c>
      <c r="H22" s="21">
        <v>178251</v>
      </c>
      <c r="I22" s="21">
        <v>278668</v>
      </c>
      <c r="J22" s="21">
        <v>5702513</v>
      </c>
      <c r="K22" s="21">
        <v>8914026</v>
      </c>
      <c r="L22" s="21">
        <v>5839337617</v>
      </c>
      <c r="M22" s="21">
        <v>9127867684</v>
      </c>
      <c r="O22" s="4" t="s">
        <v>29</v>
      </c>
      <c r="P22" s="23">
        <f t="shared" si="0"/>
        <v>5.018310546875</v>
      </c>
      <c r="Q22" s="23">
        <f t="shared" si="1"/>
        <v>8.033203125</v>
      </c>
      <c r="R22" s="23">
        <f t="shared" si="2"/>
        <v>5.439788818359375</v>
      </c>
      <c r="S22" s="23">
        <f t="shared" si="2"/>
        <v>8.5042724609375</v>
      </c>
      <c r="T22" s="23">
        <f t="shared" si="3"/>
        <v>5.4383401870727539</v>
      </c>
      <c r="U22" s="23">
        <f t="shared" si="3"/>
        <v>8.5010776519775391</v>
      </c>
      <c r="V22" s="23">
        <f t="shared" si="4"/>
        <v>5.438306943513453</v>
      </c>
      <c r="W22" s="23">
        <f t="shared" si="4"/>
        <v>8.5009892322123051</v>
      </c>
    </row>
    <row r="23" spans="1:23" x14ac:dyDescent="0.25">
      <c r="E23" s="9" t="s">
        <v>30</v>
      </c>
      <c r="F23" s="21">
        <v>37047</v>
      </c>
      <c r="G23" s="21">
        <v>82065</v>
      </c>
      <c r="H23" s="21">
        <v>309436</v>
      </c>
      <c r="I23" s="21">
        <v>669842</v>
      </c>
      <c r="J23" s="21">
        <v>9897346</v>
      </c>
      <c r="K23" s="21">
        <v>21431823</v>
      </c>
      <c r="L23" s="21">
        <v>10134752413</v>
      </c>
      <c r="M23" s="21">
        <v>21946108173</v>
      </c>
      <c r="O23" s="9" t="s">
        <v>30</v>
      </c>
      <c r="P23" s="23">
        <f t="shared" si="0"/>
        <v>9.044677734375</v>
      </c>
      <c r="Q23" s="23">
        <f t="shared" si="1"/>
        <v>20.035400390625</v>
      </c>
      <c r="R23" s="23">
        <f t="shared" si="2"/>
        <v>9.4432373046875</v>
      </c>
      <c r="S23" s="23">
        <f t="shared" si="2"/>
        <v>20.44195556640625</v>
      </c>
      <c r="T23" s="23">
        <f t="shared" si="3"/>
        <v>9.4388446807861328</v>
      </c>
      <c r="U23" s="23">
        <f t="shared" si="3"/>
        <v>20.438979148864746</v>
      </c>
      <c r="V23" s="23">
        <f t="shared" si="4"/>
        <v>9.4387237103655934</v>
      </c>
      <c r="W23" s="23">
        <f t="shared" si="4"/>
        <v>20.438905966468155</v>
      </c>
    </row>
    <row r="24" spans="1:23" x14ac:dyDescent="0.25">
      <c r="A24" s="34" t="s">
        <v>54</v>
      </c>
      <c r="B24" s="34"/>
      <c r="C24" s="34"/>
      <c r="E24" s="10" t="s">
        <v>31</v>
      </c>
      <c r="F24" s="21">
        <v>24726</v>
      </c>
      <c r="G24" s="21">
        <v>41152</v>
      </c>
      <c r="H24" s="21">
        <v>211093</v>
      </c>
      <c r="I24" s="21">
        <v>342197</v>
      </c>
      <c r="J24" s="21">
        <v>6751242</v>
      </c>
      <c r="K24" s="21">
        <v>10945787</v>
      </c>
      <c r="L24" s="21">
        <v>6913163402</v>
      </c>
      <c r="M24" s="21">
        <v>11208354423</v>
      </c>
      <c r="O24" s="10" t="s">
        <v>31</v>
      </c>
      <c r="P24" s="23">
        <f t="shared" si="0"/>
        <v>6.03662109375</v>
      </c>
      <c r="Q24" s="23">
        <f t="shared" si="1"/>
        <v>10.046875</v>
      </c>
      <c r="R24" s="23">
        <f t="shared" si="2"/>
        <v>6.442047119140625</v>
      </c>
      <c r="S24" s="23">
        <f t="shared" si="2"/>
        <v>10.443023681640625</v>
      </c>
      <c r="T24" s="23">
        <f t="shared" si="3"/>
        <v>6.4384860992431641</v>
      </c>
      <c r="U24" s="23">
        <f t="shared" si="3"/>
        <v>10.438715934753418</v>
      </c>
      <c r="V24" s="23">
        <f t="shared" si="4"/>
        <v>6.4383851382881403</v>
      </c>
      <c r="W24" s="23">
        <f t="shared" si="4"/>
        <v>10.438593498431146</v>
      </c>
    </row>
    <row r="25" spans="1:23" x14ac:dyDescent="0.25">
      <c r="A25" s="34"/>
      <c r="B25" s="34"/>
      <c r="C25" s="34"/>
      <c r="E25" s="3"/>
      <c r="F25" s="28"/>
      <c r="G25" s="28"/>
      <c r="H25" s="28"/>
      <c r="I25" s="28"/>
      <c r="J25" s="28"/>
      <c r="K25" s="28"/>
      <c r="L25" s="28"/>
      <c r="M25" s="28"/>
      <c r="O25" s="3"/>
      <c r="P25" s="29"/>
      <c r="Q25" s="29"/>
      <c r="R25" s="29"/>
      <c r="S25" s="29"/>
      <c r="T25" s="29"/>
      <c r="U25" s="29"/>
      <c r="V25" s="29"/>
      <c r="W25" s="29"/>
    </row>
    <row r="26" spans="1:23" x14ac:dyDescent="0.25">
      <c r="A26" s="34"/>
      <c r="B26" s="34"/>
      <c r="C26" s="34"/>
      <c r="E26" s="37" t="s">
        <v>44</v>
      </c>
      <c r="F26" s="28"/>
      <c r="G26" s="28"/>
      <c r="H26" s="28"/>
      <c r="I26" s="28"/>
      <c r="J26" s="28"/>
      <c r="K26" s="28"/>
      <c r="L26" s="28"/>
      <c r="M26" s="28"/>
      <c r="O26" s="3"/>
      <c r="P26" s="29"/>
      <c r="Q26" s="29"/>
      <c r="R26" s="29"/>
      <c r="S26" s="29"/>
      <c r="T26" s="29"/>
      <c r="U26" s="29"/>
      <c r="V26" s="29"/>
      <c r="W26" s="29"/>
    </row>
    <row r="27" spans="1:23" x14ac:dyDescent="0.25">
      <c r="A27" s="27" t="s">
        <v>46</v>
      </c>
      <c r="B27" s="27" t="s">
        <v>47</v>
      </c>
      <c r="C27" s="27" t="s">
        <v>53</v>
      </c>
      <c r="E27" s="38"/>
      <c r="F27" s="28"/>
      <c r="G27" s="28"/>
      <c r="H27" s="28"/>
      <c r="I27" s="28"/>
      <c r="J27" s="28"/>
      <c r="K27" s="28"/>
      <c r="L27" s="28"/>
      <c r="M27" s="28"/>
      <c r="O27" s="3"/>
      <c r="P27" s="29"/>
      <c r="Q27" s="29"/>
      <c r="R27" s="29"/>
      <c r="S27" s="29"/>
      <c r="T27" s="29"/>
      <c r="U27" s="29"/>
      <c r="V27" s="29"/>
      <c r="W27" s="29"/>
    </row>
    <row r="28" spans="1:23" x14ac:dyDescent="0.25">
      <c r="A28" s="1" t="s">
        <v>45</v>
      </c>
      <c r="B28" s="1">
        <v>1</v>
      </c>
      <c r="C28" s="1">
        <f>B28*1732/1000</f>
        <v>1.732</v>
      </c>
      <c r="E28" s="12" t="s">
        <v>15</v>
      </c>
      <c r="F28" s="36" t="s">
        <v>10</v>
      </c>
      <c r="G28" s="36"/>
      <c r="H28" s="36" t="s">
        <v>11</v>
      </c>
      <c r="I28" s="36"/>
      <c r="J28" s="36" t="s">
        <v>12</v>
      </c>
      <c r="K28" s="36"/>
      <c r="L28" s="36" t="s">
        <v>13</v>
      </c>
      <c r="M28" s="36"/>
      <c r="O28" s="3"/>
      <c r="P28" s="29"/>
      <c r="Q28" s="29"/>
      <c r="R28" s="29"/>
      <c r="S28" s="29"/>
      <c r="T28" s="29"/>
      <c r="U28" s="29"/>
      <c r="V28" s="29"/>
      <c r="W28" s="29"/>
    </row>
    <row r="29" spans="1:23" x14ac:dyDescent="0.25">
      <c r="A29" s="1" t="s">
        <v>51</v>
      </c>
      <c r="B29" s="1">
        <v>1</v>
      </c>
      <c r="C29" s="1">
        <f>B29*795.4/1000</f>
        <v>0.7954</v>
      </c>
      <c r="E29" s="6" t="s">
        <v>42</v>
      </c>
      <c r="F29" s="42" t="s">
        <v>43</v>
      </c>
      <c r="G29" s="43"/>
      <c r="H29" s="43"/>
      <c r="I29" s="43"/>
      <c r="J29" s="43"/>
      <c r="K29" s="43"/>
      <c r="L29" s="43"/>
      <c r="M29" s="43"/>
    </row>
    <row r="30" spans="1:23" ht="15" customHeight="1" x14ac:dyDescent="0.25">
      <c r="A30" s="1" t="s">
        <v>48</v>
      </c>
      <c r="B30" s="1">
        <v>0</v>
      </c>
      <c r="C30" s="1">
        <f>B30*(1169-795.4)/1000</f>
        <v>0</v>
      </c>
      <c r="E30" s="13" t="s">
        <v>16</v>
      </c>
      <c r="F30" s="7" t="s">
        <v>7</v>
      </c>
      <c r="G30" s="7" t="s">
        <v>8</v>
      </c>
      <c r="H30" s="7" t="s">
        <v>7</v>
      </c>
      <c r="I30" s="7" t="s">
        <v>8</v>
      </c>
      <c r="J30" s="7" t="s">
        <v>7</v>
      </c>
      <c r="K30" s="7" t="s">
        <v>8</v>
      </c>
      <c r="L30" s="7" t="s">
        <v>7</v>
      </c>
      <c r="M30" s="7" t="s">
        <v>8</v>
      </c>
      <c r="O30" s="39" t="s">
        <v>14</v>
      </c>
      <c r="P30" s="40"/>
      <c r="Q30" s="40"/>
      <c r="R30" s="40"/>
      <c r="S30" s="40"/>
      <c r="T30" s="40"/>
      <c r="U30" s="40"/>
      <c r="V30" s="40"/>
      <c r="W30" s="41"/>
    </row>
    <row r="31" spans="1:23" x14ac:dyDescent="0.25">
      <c r="A31" s="1" t="s">
        <v>49</v>
      </c>
      <c r="B31" s="1">
        <v>0</v>
      </c>
      <c r="C31" s="1">
        <f>B31*(880-795+1910.49-1732.78)/1000</f>
        <v>0</v>
      </c>
      <c r="E31" s="18" t="s">
        <v>26</v>
      </c>
      <c r="F31" s="30">
        <f>($C$34*F10)/10^9</f>
        <v>8.1800817440000004E-4</v>
      </c>
      <c r="G31" s="30">
        <f t="shared" ref="G31:M31" si="5">($C$34*G10)/10^9</f>
        <v>2.7409450808000002E-3</v>
      </c>
      <c r="H31" s="30">
        <f t="shared" si="5"/>
        <v>6.6091231986000008E-3</v>
      </c>
      <c r="I31" s="30">
        <f t="shared" si="5"/>
        <v>2.1980236717200001E-2</v>
      </c>
      <c r="J31" s="30">
        <f t="shared" si="5"/>
        <v>0.2118864720226</v>
      </c>
      <c r="K31" s="30">
        <f t="shared" si="5"/>
        <v>0.67395111327500001</v>
      </c>
      <c r="L31" s="30">
        <f t="shared" si="5"/>
        <v>216.9655741463136</v>
      </c>
      <c r="M31" s="30">
        <f t="shared" si="5"/>
        <v>429.42751518750845</v>
      </c>
      <c r="O31" s="8" t="s">
        <v>19</v>
      </c>
    </row>
    <row r="32" spans="1:23" x14ac:dyDescent="0.25">
      <c r="A32" s="1" t="s">
        <v>50</v>
      </c>
      <c r="B32" s="1">
        <v>0</v>
      </c>
      <c r="C32" s="1">
        <f>B32*(818.3-795.4)/1000</f>
        <v>0</v>
      </c>
      <c r="E32" s="10" t="s">
        <v>17</v>
      </c>
      <c r="F32" s="30">
        <f t="shared" ref="F32:M32" si="6">($C$34*F11)/10^9</f>
        <v>1.4548725359999999E-4</v>
      </c>
      <c r="G32" s="30">
        <f t="shared" si="6"/>
        <v>1.9362411400000001E-3</v>
      </c>
      <c r="H32" s="30">
        <f t="shared" si="6"/>
        <v>1.1962411666000001E-3</v>
      </c>
      <c r="I32" s="30">
        <f t="shared" si="6"/>
        <v>1.5523561231800001E-2</v>
      </c>
      <c r="J32" s="30">
        <f t="shared" si="6"/>
        <v>3.8265758501000002E-2</v>
      </c>
      <c r="K32" s="30">
        <f t="shared" si="6"/>
        <v>0.53320214579080005</v>
      </c>
      <c r="L32" s="30">
        <f t="shared" si="6"/>
        <v>39.183731451598405</v>
      </c>
      <c r="M32" s="30">
        <f t="shared" si="6"/>
        <v>408.463356617062</v>
      </c>
      <c r="O32" s="24" t="s">
        <v>20</v>
      </c>
    </row>
    <row r="33" spans="1:15" x14ac:dyDescent="0.25">
      <c r="A33" s="1"/>
      <c r="B33" s="1"/>
      <c r="C33" s="1"/>
      <c r="E33" s="5" t="s">
        <v>18</v>
      </c>
      <c r="F33" s="30">
        <f t="shared" ref="F33:M33" si="7">($C$34*F12)/10^9</f>
        <v>1.3498085180000001E-4</v>
      </c>
      <c r="G33" s="30">
        <f t="shared" si="7"/>
        <v>1.6625237200000001E-4</v>
      </c>
      <c r="H33" s="30">
        <f t="shared" si="7"/>
        <v>1.1132767342000001E-3</v>
      </c>
      <c r="I33" s="30">
        <f t="shared" si="7"/>
        <v>1.3619526749999999E-3</v>
      </c>
      <c r="J33" s="30">
        <f t="shared" si="7"/>
        <v>3.5615084566000002E-2</v>
      </c>
      <c r="K33" s="30">
        <f t="shared" si="7"/>
        <v>4.3567124062800007E-2</v>
      </c>
      <c r="L33" s="30">
        <f t="shared" si="7"/>
        <v>36.469567525130799</v>
      </c>
      <c r="M33" s="30">
        <f t="shared" si="7"/>
        <v>44.612306421068602</v>
      </c>
      <c r="O33" s="11" t="s">
        <v>34</v>
      </c>
    </row>
    <row r="34" spans="1:15" x14ac:dyDescent="0.25">
      <c r="A34" s="1" t="s">
        <v>52</v>
      </c>
      <c r="B34" s="1"/>
      <c r="C34" s="1">
        <f>SUM(C28:C32)</f>
        <v>2.5274000000000001</v>
      </c>
      <c r="E34" s="4" t="s">
        <v>27</v>
      </c>
      <c r="F34" s="30">
        <f t="shared" ref="F34:M34" si="8">($C$34*F13)/10^9</f>
        <v>3.5206934740000004E-4</v>
      </c>
      <c r="G34" s="30">
        <f t="shared" si="8"/>
        <v>5.2805473680000005E-4</v>
      </c>
      <c r="H34" s="30">
        <f t="shared" si="8"/>
        <v>2.8706032282000003E-3</v>
      </c>
      <c r="I34" s="30">
        <f t="shared" si="8"/>
        <v>4.2785217269999997E-3</v>
      </c>
      <c r="J34" s="30">
        <f t="shared" si="8"/>
        <v>9.2184243538200011E-2</v>
      </c>
      <c r="K34" s="30">
        <f t="shared" si="8"/>
        <v>0.13723706430740001</v>
      </c>
      <c r="L34" s="30">
        <f t="shared" si="8"/>
        <v>94.390466949781199</v>
      </c>
      <c r="M34" s="30">
        <f t="shared" si="8"/>
        <v>140.5245374198266</v>
      </c>
    </row>
    <row r="35" spans="1:15" x14ac:dyDescent="0.25">
      <c r="E35" s="4" t="s">
        <v>21</v>
      </c>
      <c r="F35" s="30">
        <f t="shared" ref="F35:M35" si="9">($C$34*F14)/10^9</f>
        <v>1.0417184580000001E-4</v>
      </c>
      <c r="G35" s="30">
        <f t="shared" si="9"/>
        <v>4.2487868660000001E-4</v>
      </c>
      <c r="H35" s="30">
        <f t="shared" si="9"/>
        <v>8.6514418440000003E-4</v>
      </c>
      <c r="I35" s="30">
        <f t="shared" si="9"/>
        <v>3.4321864534000001E-3</v>
      </c>
      <c r="J35" s="30">
        <f t="shared" si="9"/>
        <v>2.7665441044400003E-2</v>
      </c>
      <c r="K35" s="30">
        <f t="shared" si="9"/>
        <v>0.109821153465</v>
      </c>
      <c r="L35" s="30">
        <f t="shared" si="9"/>
        <v>28.328843282918001</v>
      </c>
      <c r="M35" s="30">
        <f t="shared" si="9"/>
        <v>112.4566480201002</v>
      </c>
    </row>
    <row r="36" spans="1:15" x14ac:dyDescent="0.25">
      <c r="E36" s="4" t="s">
        <v>22</v>
      </c>
      <c r="F36" s="30">
        <f t="shared" ref="F36:M36" si="10">($C$34*F15)/10^9</f>
        <v>9.3895437400000003E-5</v>
      </c>
      <c r="G36" s="30">
        <f t="shared" si="10"/>
        <v>4.2484330300000003E-4</v>
      </c>
      <c r="H36" s="30">
        <f t="shared" si="10"/>
        <v>7.8233645079999999E-4</v>
      </c>
      <c r="I36" s="30">
        <f t="shared" si="10"/>
        <v>3.4321788711999999E-3</v>
      </c>
      <c r="J36" s="30">
        <f t="shared" si="10"/>
        <v>2.50162330014E-2</v>
      </c>
      <c r="K36" s="30">
        <f t="shared" si="10"/>
        <v>0.10982111555400001</v>
      </c>
      <c r="L36" s="30">
        <f t="shared" si="10"/>
        <v>25.61609294138</v>
      </c>
      <c r="M36" s="30">
        <f t="shared" si="10"/>
        <v>112.45661268452079</v>
      </c>
    </row>
    <row r="37" spans="1:15" x14ac:dyDescent="0.25">
      <c r="E37" s="4" t="s">
        <v>23</v>
      </c>
      <c r="F37" s="30">
        <f t="shared" ref="F37:M37" si="11">($C$34*F16)/10^9</f>
        <v>1.2455785420000001E-4</v>
      </c>
      <c r="G37" s="30">
        <f t="shared" si="11"/>
        <v>3.6279563300000003E-4</v>
      </c>
      <c r="H37" s="30">
        <f t="shared" si="11"/>
        <v>1.0304386718E-3</v>
      </c>
      <c r="I37" s="30">
        <f t="shared" si="11"/>
        <v>2.9353097230000002E-3</v>
      </c>
      <c r="J37" s="30">
        <f t="shared" si="11"/>
        <v>3.2964529418800001E-2</v>
      </c>
      <c r="K37" s="30">
        <f t="shared" si="11"/>
        <v>9.3920125043200006E-2</v>
      </c>
      <c r="L37" s="30">
        <f t="shared" si="11"/>
        <v>33.755368442529203</v>
      </c>
      <c r="M37" s="30">
        <f t="shared" si="11"/>
        <v>96.173962204038801</v>
      </c>
    </row>
    <row r="38" spans="1:15" x14ac:dyDescent="0.25">
      <c r="E38" s="4" t="s">
        <v>35</v>
      </c>
      <c r="F38" s="30">
        <f t="shared" ref="F38:M38" si="12">($C$34*F17)/10^9</f>
        <v>1.1425617180000001E-4</v>
      </c>
      <c r="G38" s="30">
        <f t="shared" si="12"/>
        <v>1.9938102572E-3</v>
      </c>
      <c r="H38" s="30">
        <f t="shared" si="12"/>
        <v>9.4769412320000002E-4</v>
      </c>
      <c r="I38" s="30">
        <f t="shared" si="12"/>
        <v>1.5987973509200001E-2</v>
      </c>
      <c r="J38" s="30">
        <f t="shared" si="12"/>
        <v>3.0314649087399999E-2</v>
      </c>
      <c r="K38" s="30">
        <f t="shared" si="12"/>
        <v>0.41988333863020005</v>
      </c>
      <c r="L38" s="30">
        <f t="shared" si="12"/>
        <v>31.0417348631502</v>
      </c>
      <c r="M38" s="30">
        <f t="shared" si="12"/>
        <v>405.56431774288683</v>
      </c>
    </row>
    <row r="39" spans="1:15" x14ac:dyDescent="0.25">
      <c r="E39" s="4" t="s">
        <v>36</v>
      </c>
      <c r="F39" s="30">
        <f t="shared" ref="F39:M39" si="13">($C$34*F18)/10^9</f>
        <v>1.142662814E-4</v>
      </c>
      <c r="G39" s="30">
        <f t="shared" si="13"/>
        <v>1.9938102572E-3</v>
      </c>
      <c r="H39" s="30">
        <f t="shared" si="13"/>
        <v>9.4771181500000006E-4</v>
      </c>
      <c r="I39" s="30">
        <f t="shared" si="13"/>
        <v>1.59879709818E-2</v>
      </c>
      <c r="J39" s="30">
        <f>($C$34*J18)/10^9</f>
        <v>3.0314747656E-2</v>
      </c>
      <c r="K39" s="30">
        <f t="shared" si="13"/>
        <v>0.44327545933680002</v>
      </c>
      <c r="L39" s="30">
        <f t="shared" si="13"/>
        <v>31.041699641303804</v>
      </c>
      <c r="M39" s="30">
        <f t="shared" si="13"/>
        <v>405.58770986106606</v>
      </c>
    </row>
    <row r="40" spans="1:15" x14ac:dyDescent="0.25">
      <c r="E40" s="4" t="s">
        <v>24</v>
      </c>
      <c r="F40" s="30">
        <f t="shared" ref="F40:M40" si="14">($C$34*F19)/10^9</f>
        <v>1.039949278E-4</v>
      </c>
      <c r="G40" s="30">
        <f t="shared" si="14"/>
        <v>1.9524013356000001E-3</v>
      </c>
      <c r="H40" s="30">
        <f t="shared" si="14"/>
        <v>8.6487122519999994E-4</v>
      </c>
      <c r="I40" s="30">
        <f t="shared" si="14"/>
        <v>1.56566920268E-2</v>
      </c>
      <c r="J40" s="30">
        <f t="shared" si="14"/>
        <v>2.7664480632400002E-2</v>
      </c>
      <c r="K40" s="30">
        <f t="shared" si="14"/>
        <v>0.42545157235800002</v>
      </c>
      <c r="L40" s="30">
        <f t="shared" si="14"/>
        <v>28.327924466867202</v>
      </c>
      <c r="M40" s="30">
        <f t="shared" si="14"/>
        <v>405.56988597914204</v>
      </c>
    </row>
    <row r="41" spans="1:15" x14ac:dyDescent="0.25">
      <c r="E41" s="4" t="s">
        <v>25</v>
      </c>
      <c r="F41" s="30">
        <f t="shared" ref="F41:M41" si="15">($C$34*F20)/10^9</f>
        <v>1.0110408768000002E-3</v>
      </c>
      <c r="G41" s="30">
        <f t="shared" si="15"/>
        <v>3.2467207866000002E-3</v>
      </c>
      <c r="H41" s="30">
        <f t="shared" si="15"/>
        <v>8.1441724448000005E-3</v>
      </c>
      <c r="I41" s="30">
        <f t="shared" si="15"/>
        <v>2.6022021940999999E-2</v>
      </c>
      <c r="J41" s="30">
        <f t="shared" si="15"/>
        <v>0.2618749006078</v>
      </c>
      <c r="K41" s="30">
        <f t="shared" si="15"/>
        <v>0.72778355045179999</v>
      </c>
      <c r="L41" s="30">
        <f t="shared" si="15"/>
        <v>268.22790069194502</v>
      </c>
      <c r="M41" s="30">
        <f t="shared" si="15"/>
        <v>737.00883716166163</v>
      </c>
    </row>
    <row r="42" spans="1:15" x14ac:dyDescent="0.25">
      <c r="E42" s="4" t="s">
        <v>28</v>
      </c>
      <c r="F42" s="30">
        <f t="shared" ref="F42:M42" si="16">($C$34*F21)/10^9</f>
        <v>4.1558038200000005E-5</v>
      </c>
      <c r="G42" s="30">
        <f t="shared" si="16"/>
        <v>7.2743626799999997E-5</v>
      </c>
      <c r="H42" s="30">
        <f t="shared" si="16"/>
        <v>3.7282688360000001E-4</v>
      </c>
      <c r="I42" s="30">
        <f t="shared" si="16"/>
        <v>6.2141942020000002E-4</v>
      </c>
      <c r="J42" s="30">
        <f t="shared" si="16"/>
        <v>1.1927394539E-2</v>
      </c>
      <c r="K42" s="30">
        <f t="shared" si="16"/>
        <v>1.9878670761E-2</v>
      </c>
      <c r="L42" s="30">
        <f t="shared" si="16"/>
        <v>12.213576843060002</v>
      </c>
      <c r="M42" s="30">
        <f t="shared" si="16"/>
        <v>20.355573610953602</v>
      </c>
    </row>
    <row r="43" spans="1:15" x14ac:dyDescent="0.25">
      <c r="E43" s="4" t="s">
        <v>29</v>
      </c>
      <c r="F43" s="30">
        <f t="shared" ref="F43:M43" si="17">($C$34*F22)/10^9</f>
        <v>5.1950707000000003E-5</v>
      </c>
      <c r="G43" s="30">
        <f t="shared" si="17"/>
        <v>8.3161569600000005E-5</v>
      </c>
      <c r="H43" s="30">
        <f t="shared" si="17"/>
        <v>4.505115774E-4</v>
      </c>
      <c r="I43" s="30">
        <f t="shared" si="17"/>
        <v>7.0430550320000002E-4</v>
      </c>
      <c r="J43" s="30">
        <f t="shared" si="17"/>
        <v>1.4412531356200001E-2</v>
      </c>
      <c r="K43" s="30">
        <f t="shared" si="17"/>
        <v>2.2529309312400003E-2</v>
      </c>
      <c r="L43" s="30">
        <f t="shared" si="17"/>
        <v>14.758341893205801</v>
      </c>
      <c r="M43" s="30">
        <f t="shared" si="17"/>
        <v>23.069772784541598</v>
      </c>
    </row>
    <row r="44" spans="1:15" x14ac:dyDescent="0.25">
      <c r="E44" s="9" t="s">
        <v>30</v>
      </c>
      <c r="F44" s="30">
        <f t="shared" ref="F44:M44" si="18">($C$34*F23)/10^9</f>
        <v>9.3632587800000013E-5</v>
      </c>
      <c r="G44" s="30">
        <f t="shared" si="18"/>
        <v>2.0741108100000001E-4</v>
      </c>
      <c r="H44" s="30">
        <f t="shared" si="18"/>
        <v>7.8206854640000003E-4</v>
      </c>
      <c r="I44" s="30">
        <f t="shared" si="18"/>
        <v>1.6929586708E-3</v>
      </c>
      <c r="J44" s="30">
        <f t="shared" si="18"/>
        <v>2.5014552280400001E-2</v>
      </c>
      <c r="K44" s="30">
        <f t="shared" si="18"/>
        <v>5.4166789450200002E-2</v>
      </c>
      <c r="L44" s="30">
        <f t="shared" si="18"/>
        <v>25.6145732486162</v>
      </c>
      <c r="M44" s="30">
        <f t="shared" si="18"/>
        <v>55.4665937964402</v>
      </c>
    </row>
    <row r="45" spans="1:15" x14ac:dyDescent="0.25">
      <c r="E45" s="10" t="s">
        <v>31</v>
      </c>
      <c r="F45" s="30">
        <f t="shared" ref="F45:M45" si="19">($C$34*F24)/10^9</f>
        <v>6.2492492400000003E-5</v>
      </c>
      <c r="G45" s="30">
        <f t="shared" si="19"/>
        <v>1.040075648E-4</v>
      </c>
      <c r="H45" s="30">
        <f t="shared" si="19"/>
        <v>5.3351644819999995E-4</v>
      </c>
      <c r="I45" s="30">
        <f t="shared" si="19"/>
        <v>8.6486869780000005E-4</v>
      </c>
      <c r="J45" s="30">
        <f t="shared" si="19"/>
        <v>1.7063089030800001E-2</v>
      </c>
      <c r="K45" s="30">
        <f t="shared" si="19"/>
        <v>2.7664382063800001E-2</v>
      </c>
      <c r="L45" s="30">
        <f t="shared" si="19"/>
        <v>17.472329182214803</v>
      </c>
      <c r="M45" s="30">
        <f t="shared" si="19"/>
        <v>28.327994968690202</v>
      </c>
    </row>
    <row r="46" spans="1:15" ht="42.75" customHeight="1" x14ac:dyDescent="0.25">
      <c r="E46" s="33" t="s">
        <v>55</v>
      </c>
      <c r="F46" s="33"/>
      <c r="G46" s="33"/>
      <c r="H46" s="33"/>
      <c r="I46" s="33"/>
      <c r="J46" s="33"/>
      <c r="K46" s="33"/>
      <c r="L46" s="33"/>
      <c r="M46" s="31"/>
      <c r="N46" s="32"/>
    </row>
    <row r="48" spans="1:15" ht="15" customHeight="1" x14ac:dyDescent="0.25">
      <c r="E48" s="37" t="s">
        <v>56</v>
      </c>
    </row>
    <row r="49" spans="5:13" x14ac:dyDescent="0.25">
      <c r="E49" s="38"/>
    </row>
    <row r="50" spans="5:13" x14ac:dyDescent="0.25">
      <c r="E50" s="12" t="s">
        <v>15</v>
      </c>
      <c r="F50" s="36" t="s">
        <v>10</v>
      </c>
      <c r="G50" s="36"/>
      <c r="H50" s="36" t="s">
        <v>11</v>
      </c>
      <c r="I50" s="36"/>
      <c r="J50" s="36" t="s">
        <v>12</v>
      </c>
      <c r="K50" s="36"/>
      <c r="L50" s="36" t="s">
        <v>13</v>
      </c>
      <c r="M50" s="36"/>
    </row>
    <row r="51" spans="5:13" x14ac:dyDescent="0.25">
      <c r="E51" s="6" t="s">
        <v>9</v>
      </c>
      <c r="F51" s="42" t="s">
        <v>57</v>
      </c>
      <c r="G51" s="43"/>
      <c r="H51" s="43"/>
      <c r="I51" s="43"/>
      <c r="J51" s="43"/>
      <c r="K51" s="43"/>
      <c r="L51" s="43"/>
      <c r="M51" s="43"/>
    </row>
    <row r="52" spans="5:13" ht="30" x14ac:dyDescent="0.25">
      <c r="E52" s="13" t="s">
        <v>16</v>
      </c>
      <c r="F52" s="7" t="s">
        <v>7</v>
      </c>
      <c r="G52" s="7" t="s">
        <v>8</v>
      </c>
      <c r="H52" s="7" t="s">
        <v>7</v>
      </c>
      <c r="I52" s="7" t="s">
        <v>8</v>
      </c>
      <c r="J52" s="7" t="s">
        <v>7</v>
      </c>
      <c r="K52" s="7" t="s">
        <v>8</v>
      </c>
      <c r="L52" s="7" t="s">
        <v>7</v>
      </c>
      <c r="M52" s="7" t="s">
        <v>8</v>
      </c>
    </row>
    <row r="53" spans="5:13" x14ac:dyDescent="0.25">
      <c r="E53" s="18" t="s">
        <v>26</v>
      </c>
      <c r="F53" s="20">
        <f>(((4*1024*4)/(1024*1024))/F10)*10^9</f>
        <v>48.276565242108902</v>
      </c>
      <c r="G53" s="20">
        <f>(((4096*8)/(1024*1024))/G10)*10^9</f>
        <v>28.815334737370122</v>
      </c>
      <c r="H53" s="20">
        <f>(((32*1024*4)/(1024*1024))/H10)*10^9</f>
        <v>47.801348303950803</v>
      </c>
      <c r="I53" s="20">
        <f>(((32*1024*8)/(1024*1024))/I10)*10^9</f>
        <v>28.746278219358938</v>
      </c>
      <c r="J53" s="20">
        <f>(((1*1024*1024*8)/(1024*1024))/J10)*10^9</f>
        <v>95.424685714920969</v>
      </c>
      <c r="K53" s="20">
        <f>(((1*1024*1024*8)/(1024*1024))/K10)*10^9</f>
        <v>30.000989095109233</v>
      </c>
      <c r="L53" s="20">
        <f>(((1*1024*1024*1024*4)/(1024*1024))/L10)*10^9</f>
        <v>47.713700391099081</v>
      </c>
      <c r="M53" s="20">
        <f>(((1*1024*1024*1024*8)/(1024*1024))/M10)*10^9</f>
        <v>48.214099161669814</v>
      </c>
    </row>
    <row r="54" spans="5:13" x14ac:dyDescent="0.25">
      <c r="E54" s="10" t="s">
        <v>17</v>
      </c>
      <c r="F54" s="20">
        <f t="shared" ref="F54:F67" si="20">(((4*1024*4)/(1024*1024))/F11)*10^9</f>
        <v>271.43700924188732</v>
      </c>
      <c r="G54" s="20">
        <f t="shared" ref="G54:G67" si="21">(((4096*8)/(1024*1024))/G11)*10^9</f>
        <v>40.791019449158071</v>
      </c>
      <c r="H54" s="20">
        <f t="shared" ref="H54:H67" si="22">(((32*1024*4)/(1024*1024))/H11)*10^9</f>
        <v>264.09808391558158</v>
      </c>
      <c r="I54" s="20">
        <f t="shared" ref="I54:I67" si="23">(((32*1024*8)/(1024*1024))/I11)*10^9</f>
        <v>40.70264487414498</v>
      </c>
      <c r="J54" s="20">
        <f t="shared" ref="J54:K67" si="24">(((1*1024*1024*4)/(1024*1024))/J11)*10^9</f>
        <v>264.19442331806397</v>
      </c>
      <c r="K54" s="20">
        <f t="shared" ref="K54:K67" si="25">(((1*1024*1024*8)/(1024*1024))/K11)*10^9</f>
        <v>37.920327514835122</v>
      </c>
      <c r="L54" s="20">
        <f t="shared" ref="L54:L67" si="26">(((1*1024*1024*1024*4)/(1024*1024))/L11)*10^9</f>
        <v>264.19715571978043</v>
      </c>
      <c r="M54" s="20">
        <f t="shared" ref="M54:M67" si="27">(((1*1024*1024*1024*8)/(1024*1024))/M11)*10^9</f>
        <v>50.688661454179389</v>
      </c>
    </row>
    <row r="55" spans="5:13" x14ac:dyDescent="0.25">
      <c r="E55" s="5" t="s">
        <v>18</v>
      </c>
      <c r="F55" s="20">
        <f t="shared" si="20"/>
        <v>292.56464508397772</v>
      </c>
      <c r="G55" s="20">
        <f t="shared" si="21"/>
        <v>475.06840985101854</v>
      </c>
      <c r="H55" s="20">
        <f t="shared" si="22"/>
        <v>283.77939670770496</v>
      </c>
      <c r="I55" s="20">
        <f t="shared" si="23"/>
        <v>463.92948271862673</v>
      </c>
      <c r="J55" s="20">
        <f t="shared" si="24"/>
        <v>283.85725102703105</v>
      </c>
      <c r="K55" s="20">
        <f t="shared" si="25"/>
        <v>464.09306179712382</v>
      </c>
      <c r="L55" s="20">
        <f t="shared" si="26"/>
        <v>283.85942314414302</v>
      </c>
      <c r="M55" s="20">
        <f t="shared" si="27"/>
        <v>464.09752063888175</v>
      </c>
    </row>
    <row r="56" spans="5:13" x14ac:dyDescent="0.25">
      <c r="E56" s="4" t="s">
        <v>27</v>
      </c>
      <c r="F56" s="20">
        <f t="shared" si="20"/>
        <v>112.16717755077136</v>
      </c>
      <c r="G56" s="20">
        <f t="shared" si="21"/>
        <v>149.57019508739685</v>
      </c>
      <c r="H56" s="20">
        <f t="shared" si="22"/>
        <v>110.05526535204919</v>
      </c>
      <c r="I56" s="20">
        <f t="shared" si="23"/>
        <v>147.67951183060572</v>
      </c>
      <c r="J56" s="20">
        <f t="shared" si="24"/>
        <v>109.66733155228104</v>
      </c>
      <c r="K56" s="20">
        <f t="shared" si="25"/>
        <v>147.33046135926236</v>
      </c>
      <c r="L56" s="20">
        <f t="shared" si="26"/>
        <v>109.67453318678594</v>
      </c>
      <c r="M56" s="20">
        <f t="shared" si="27"/>
        <v>147.33697886614647</v>
      </c>
    </row>
    <row r="57" spans="5:13" x14ac:dyDescent="0.25">
      <c r="E57" s="4" t="s">
        <v>21</v>
      </c>
      <c r="F57" s="20">
        <f t="shared" si="20"/>
        <v>379.09115170924616</v>
      </c>
      <c r="G57" s="20">
        <f t="shared" si="21"/>
        <v>185.89129671820069</v>
      </c>
      <c r="H57" s="20">
        <f t="shared" si="22"/>
        <v>365.17034466237806</v>
      </c>
      <c r="I57" s="20">
        <f t="shared" si="23"/>
        <v>184.09547633231739</v>
      </c>
      <c r="J57" s="20">
        <f t="shared" si="24"/>
        <v>365.42341702686758</v>
      </c>
      <c r="K57" s="20">
        <f t="shared" si="25"/>
        <v>184.11024982034866</v>
      </c>
      <c r="L57" s="20">
        <f t="shared" si="26"/>
        <v>365.43074832293939</v>
      </c>
      <c r="M57" s="20">
        <f t="shared" si="27"/>
        <v>184.11059874645508</v>
      </c>
    </row>
    <row r="58" spans="5:13" x14ac:dyDescent="0.25">
      <c r="E58" s="4" t="s">
        <v>22</v>
      </c>
      <c r="F58" s="20">
        <f t="shared" si="20"/>
        <v>420.58087265484107</v>
      </c>
      <c r="G58" s="20">
        <f t="shared" si="21"/>
        <v>185.90677890478599</v>
      </c>
      <c r="H58" s="20">
        <f t="shared" si="22"/>
        <v>403.82242151307412</v>
      </c>
      <c r="I58" s="20">
        <f t="shared" si="23"/>
        <v>184.09588302694868</v>
      </c>
      <c r="J58" s="20">
        <f t="shared" si="24"/>
        <v>404.12159574282146</v>
      </c>
      <c r="K58" s="20">
        <f t="shared" si="25"/>
        <v>184.11031337646577</v>
      </c>
      <c r="L58" s="20">
        <f t="shared" si="26"/>
        <v>404.12995157731888</v>
      </c>
      <c r="M58" s="20">
        <f t="shared" si="27"/>
        <v>184.11065659680756</v>
      </c>
    </row>
    <row r="59" spans="5:13" x14ac:dyDescent="0.25">
      <c r="E59" s="4" t="s">
        <v>23</v>
      </c>
      <c r="F59" s="20">
        <f t="shared" si="20"/>
        <v>317.04644603615856</v>
      </c>
      <c r="G59" s="20">
        <f t="shared" si="21"/>
        <v>217.70176599672575</v>
      </c>
      <c r="H59" s="20">
        <f t="shared" si="22"/>
        <v>306.5927246772805</v>
      </c>
      <c r="I59" s="20">
        <f t="shared" si="23"/>
        <v>215.25837462706485</v>
      </c>
      <c r="J59" s="20">
        <f t="shared" si="24"/>
        <v>306.68115632903272</v>
      </c>
      <c r="K59" s="20">
        <f t="shared" si="25"/>
        <v>215.2808036690738</v>
      </c>
      <c r="L59" s="20">
        <f t="shared" si="26"/>
        <v>306.68396991801092</v>
      </c>
      <c r="M59" s="20">
        <f t="shared" si="27"/>
        <v>215.28135397057108</v>
      </c>
    </row>
    <row r="60" spans="5:13" x14ac:dyDescent="0.25">
      <c r="E60" s="4" t="s">
        <v>35</v>
      </c>
      <c r="F60" s="20">
        <f t="shared" si="20"/>
        <v>345.6323135797553</v>
      </c>
      <c r="G60" s="20">
        <f t="shared" si="21"/>
        <v>39.613222830399636</v>
      </c>
      <c r="H60" s="20">
        <f t="shared" si="22"/>
        <v>333.3617802052442</v>
      </c>
      <c r="I60" s="20">
        <f t="shared" si="23"/>
        <v>39.520330680834121</v>
      </c>
      <c r="J60" s="20">
        <f t="shared" si="24"/>
        <v>333.48893371165434</v>
      </c>
      <c r="K60" s="20">
        <f t="shared" si="25"/>
        <v>48.154327975865385</v>
      </c>
      <c r="L60" s="20">
        <f t="shared" si="26"/>
        <v>333.4939379399566</v>
      </c>
      <c r="M60" s="20">
        <f t="shared" si="27"/>
        <v>51.050992146517892</v>
      </c>
    </row>
    <row r="61" spans="5:13" x14ac:dyDescent="0.25">
      <c r="E61" s="4" t="s">
        <v>36</v>
      </c>
      <c r="F61" s="20">
        <f t="shared" si="20"/>
        <v>345.60173409126099</v>
      </c>
      <c r="G61" s="20">
        <f t="shared" si="21"/>
        <v>39.613222830399636</v>
      </c>
      <c r="H61" s="20">
        <f t="shared" si="22"/>
        <v>333.35555703713584</v>
      </c>
      <c r="I61" s="20">
        <f t="shared" si="23"/>
        <v>39.520336928261266</v>
      </c>
      <c r="J61" s="20">
        <f t="shared" si="24"/>
        <v>333.48784937020815</v>
      </c>
      <c r="K61" s="20">
        <f t="shared" si="25"/>
        <v>45.61317251862004</v>
      </c>
      <c r="L61" s="20">
        <f t="shared" si="26"/>
        <v>333.49431634295621</v>
      </c>
      <c r="M61" s="20">
        <f t="shared" si="27"/>
        <v>51.048047799802191</v>
      </c>
    </row>
    <row r="62" spans="5:13" x14ac:dyDescent="0.25">
      <c r="E62" s="4" t="s">
        <v>24</v>
      </c>
      <c r="F62" s="20">
        <f t="shared" si="20"/>
        <v>379.73606824312827</v>
      </c>
      <c r="G62" s="20">
        <f t="shared" si="21"/>
        <v>40.453388634733727</v>
      </c>
      <c r="H62" s="20">
        <f t="shared" si="22"/>
        <v>365.28559488950845</v>
      </c>
      <c r="I62" s="20">
        <f t="shared" si="23"/>
        <v>40.356545234360148</v>
      </c>
      <c r="J62" s="20">
        <f t="shared" si="24"/>
        <v>365.43610322327436</v>
      </c>
      <c r="K62" s="20">
        <f t="shared" si="25"/>
        <v>47.524092784375412</v>
      </c>
      <c r="L62" s="20">
        <f t="shared" si="26"/>
        <v>365.4426010669485</v>
      </c>
      <c r="M62" s="20">
        <f t="shared" si="27"/>
        <v>51.050291246389051</v>
      </c>
    </row>
    <row r="63" spans="5:13" x14ac:dyDescent="0.25">
      <c r="E63" s="4" t="s">
        <v>25</v>
      </c>
      <c r="F63" s="20">
        <f t="shared" si="20"/>
        <v>39.05937524998</v>
      </c>
      <c r="G63" s="20">
        <f t="shared" si="21"/>
        <v>24.326468209392896</v>
      </c>
      <c r="H63" s="20">
        <f t="shared" si="22"/>
        <v>38.791541085517657</v>
      </c>
      <c r="I63" s="20">
        <f t="shared" si="23"/>
        <v>24.281356822794173</v>
      </c>
      <c r="J63" s="20">
        <f t="shared" si="24"/>
        <v>38.604692456344871</v>
      </c>
      <c r="K63" s="20">
        <f t="shared" si="25"/>
        <v>27.781886506569354</v>
      </c>
      <c r="L63" s="20">
        <f t="shared" si="26"/>
        <v>38.594905202980186</v>
      </c>
      <c r="M63" s="20">
        <f t="shared" si="27"/>
        <v>28.092554330469326</v>
      </c>
    </row>
    <row r="64" spans="5:13" x14ac:dyDescent="0.25">
      <c r="E64" s="4" t="s">
        <v>28</v>
      </c>
      <c r="F64" s="20">
        <f t="shared" si="20"/>
        <v>950.25238703399623</v>
      </c>
      <c r="G64" s="20">
        <f t="shared" si="21"/>
        <v>1085.7480369675493</v>
      </c>
      <c r="H64" s="20">
        <f t="shared" si="22"/>
        <v>847.37719809645182</v>
      </c>
      <c r="I64" s="20">
        <f t="shared" si="23"/>
        <v>1016.78508823661</v>
      </c>
      <c r="J64" s="20">
        <f t="shared" si="24"/>
        <v>847.59500215606977</v>
      </c>
      <c r="K64" s="20">
        <f t="shared" si="25"/>
        <v>1017.1303827652342</v>
      </c>
      <c r="L64" s="20">
        <f t="shared" si="26"/>
        <v>847.60021843088043</v>
      </c>
      <c r="M64" s="20">
        <f t="shared" si="27"/>
        <v>1017.1396392808434</v>
      </c>
    </row>
    <row r="65" spans="5:13" x14ac:dyDescent="0.25">
      <c r="E65" s="4" t="s">
        <v>29</v>
      </c>
      <c r="F65" s="20">
        <f t="shared" si="20"/>
        <v>760.15567988324005</v>
      </c>
      <c r="G65" s="20">
        <f t="shared" si="21"/>
        <v>949.73255531242398</v>
      </c>
      <c r="H65" s="20">
        <f t="shared" si="22"/>
        <v>701.25833796163829</v>
      </c>
      <c r="I65" s="20">
        <f t="shared" si="23"/>
        <v>897.12489413926255</v>
      </c>
      <c r="J65" s="20">
        <f t="shared" si="24"/>
        <v>701.44513480284922</v>
      </c>
      <c r="K65" s="20">
        <f t="shared" si="25"/>
        <v>897.46204464739048</v>
      </c>
      <c r="L65" s="20">
        <f t="shared" si="26"/>
        <v>701.44942263234793</v>
      </c>
      <c r="M65" s="20">
        <f t="shared" si="27"/>
        <v>897.47137925317895</v>
      </c>
    </row>
    <row r="66" spans="5:13" x14ac:dyDescent="0.25">
      <c r="E66" s="9" t="s">
        <v>30</v>
      </c>
      <c r="F66" s="20">
        <f t="shared" si="20"/>
        <v>421.76154614408722</v>
      </c>
      <c r="G66" s="20">
        <f t="shared" si="21"/>
        <v>380.7957107171145</v>
      </c>
      <c r="H66" s="20">
        <f t="shared" si="22"/>
        <v>403.96075440478808</v>
      </c>
      <c r="I66" s="20">
        <f t="shared" si="23"/>
        <v>373.22234198512484</v>
      </c>
      <c r="J66" s="20">
        <f t="shared" si="24"/>
        <v>404.14874856350377</v>
      </c>
      <c r="K66" s="20">
        <f t="shared" si="25"/>
        <v>373.27669232803947</v>
      </c>
      <c r="L66" s="20">
        <f t="shared" si="26"/>
        <v>404.15392829389685</v>
      </c>
      <c r="M66" s="20">
        <f t="shared" si="27"/>
        <v>373.27802886155945</v>
      </c>
    </row>
    <row r="67" spans="5:13" x14ac:dyDescent="0.25">
      <c r="E67" s="10" t="s">
        <v>31</v>
      </c>
      <c r="F67" s="20">
        <f t="shared" si="20"/>
        <v>631.9259079511445</v>
      </c>
      <c r="G67" s="20">
        <f t="shared" si="21"/>
        <v>759.37986003110416</v>
      </c>
      <c r="H67" s="20">
        <f t="shared" si="22"/>
        <v>592.15606391495692</v>
      </c>
      <c r="I67" s="20">
        <f t="shared" si="23"/>
        <v>730.57332472230905</v>
      </c>
      <c r="J67" s="20">
        <f t="shared" si="24"/>
        <v>592.48357561467947</v>
      </c>
      <c r="K67" s="20">
        <f t="shared" si="25"/>
        <v>730.87481055496517</v>
      </c>
      <c r="L67" s="20">
        <f t="shared" si="26"/>
        <v>592.49286640830951</v>
      </c>
      <c r="M67" s="20">
        <f t="shared" si="27"/>
        <v>730.88338312979135</v>
      </c>
    </row>
  </sheetData>
  <mergeCells count="29">
    <mergeCell ref="F51:M51"/>
    <mergeCell ref="E48:E49"/>
    <mergeCell ref="F50:G50"/>
    <mergeCell ref="H50:I50"/>
    <mergeCell ref="J50:K50"/>
    <mergeCell ref="L50:M50"/>
    <mergeCell ref="P8:W8"/>
    <mergeCell ref="P1:T1"/>
    <mergeCell ref="F28:G28"/>
    <mergeCell ref="H28:I28"/>
    <mergeCell ref="J28:K28"/>
    <mergeCell ref="L28:M28"/>
    <mergeCell ref="F29:M29"/>
    <mergeCell ref="E46:L46"/>
    <mergeCell ref="A24:C26"/>
    <mergeCell ref="U1:W1"/>
    <mergeCell ref="P7:Q7"/>
    <mergeCell ref="R7:S7"/>
    <mergeCell ref="T7:U7"/>
    <mergeCell ref="V7:W7"/>
    <mergeCell ref="E26:E27"/>
    <mergeCell ref="O30:W30"/>
    <mergeCell ref="F8:M8"/>
    <mergeCell ref="F1:J1"/>
    <mergeCell ref="K1:M1"/>
    <mergeCell ref="F7:G7"/>
    <mergeCell ref="H7:I7"/>
    <mergeCell ref="J7:K7"/>
    <mergeCell ref="L7:M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Macias</dc:creator>
  <cp:lastModifiedBy>Damian Szmulewicz</cp:lastModifiedBy>
  <dcterms:created xsi:type="dcterms:W3CDTF">2015-03-22T19:01:06Z</dcterms:created>
  <dcterms:modified xsi:type="dcterms:W3CDTF">2015-03-31T22:26:44Z</dcterms:modified>
</cp:coreProperties>
</file>