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9075" windowHeight="6885" tabRatio="719" activeTab="4"/>
  </bookViews>
  <sheets>
    <sheet name="TI DSP 1 Core" sheetId="1" r:id="rId1"/>
    <sheet name="TI DSP 2 Cores" sheetId="6" r:id="rId2"/>
    <sheet name="TI DSP 4 Cores" sheetId="3" r:id="rId3"/>
    <sheet name="TI DSP 7 Cores" sheetId="4" r:id="rId4"/>
    <sheet name="Comparision" sheetId="8" r:id="rId5"/>
  </sheets>
  <calcPr calcId="145621"/>
</workbook>
</file>

<file path=xl/calcChain.xml><?xml version="1.0" encoding="utf-8"?>
<calcChain xmlns="http://schemas.openxmlformats.org/spreadsheetml/2006/main">
  <c r="F39" i="8" l="1"/>
  <c r="G39" i="8"/>
  <c r="H39" i="8"/>
  <c r="I39" i="8"/>
  <c r="N25" i="8"/>
  <c r="O25" i="8"/>
  <c r="P25" i="8"/>
  <c r="Q25" i="8"/>
  <c r="N26" i="8"/>
  <c r="O26" i="8"/>
  <c r="P26" i="8"/>
  <c r="Q26" i="8"/>
  <c r="N27" i="8"/>
  <c r="O27" i="8"/>
  <c r="P27" i="8"/>
  <c r="Q27" i="8"/>
  <c r="N28" i="8"/>
  <c r="O28" i="8"/>
  <c r="P28" i="8"/>
  <c r="Q28" i="8"/>
  <c r="N29" i="8"/>
  <c r="O29" i="8"/>
  <c r="P29" i="8"/>
  <c r="Q29" i="8"/>
  <c r="N30" i="8"/>
  <c r="O30" i="8"/>
  <c r="P30" i="8"/>
  <c r="Q30" i="8"/>
  <c r="N31" i="8"/>
  <c r="O31" i="8"/>
  <c r="P31" i="8"/>
  <c r="Q31" i="8"/>
  <c r="N32" i="8"/>
  <c r="O32" i="8"/>
  <c r="P32" i="8"/>
  <c r="Q32" i="8"/>
  <c r="N33" i="8"/>
  <c r="O33" i="8"/>
  <c r="P33" i="8"/>
  <c r="Q33" i="8"/>
  <c r="N34" i="8"/>
  <c r="O34" i="8"/>
  <c r="P34" i="8"/>
  <c r="Q34" i="8"/>
  <c r="N35" i="8"/>
  <c r="O35" i="8"/>
  <c r="P35" i="8"/>
  <c r="Q35" i="8"/>
  <c r="N36" i="8"/>
  <c r="O36" i="8"/>
  <c r="P36" i="8"/>
  <c r="Q36" i="8"/>
  <c r="N37" i="8"/>
  <c r="O37" i="8"/>
  <c r="P37" i="8"/>
  <c r="Q37" i="8"/>
  <c r="N38" i="8"/>
  <c r="O38" i="8"/>
  <c r="P38" i="8"/>
  <c r="Q38" i="8"/>
  <c r="N39" i="8"/>
  <c r="O39" i="8"/>
  <c r="P39" i="8"/>
  <c r="Q39" i="8"/>
  <c r="O24" i="8"/>
  <c r="P24" i="8"/>
  <c r="Q24" i="8"/>
  <c r="N24" i="8"/>
  <c r="J25" i="8"/>
  <c r="K25" i="8"/>
  <c r="L25" i="8"/>
  <c r="M25" i="8"/>
  <c r="J26" i="8"/>
  <c r="K26" i="8"/>
  <c r="L26" i="8"/>
  <c r="M26" i="8"/>
  <c r="J27" i="8"/>
  <c r="K27" i="8"/>
  <c r="L27" i="8"/>
  <c r="M27" i="8"/>
  <c r="J28" i="8"/>
  <c r="K28" i="8"/>
  <c r="L28" i="8"/>
  <c r="M28" i="8"/>
  <c r="J29" i="8"/>
  <c r="K29" i="8"/>
  <c r="L29" i="8"/>
  <c r="M29" i="8"/>
  <c r="J30" i="8"/>
  <c r="K30" i="8"/>
  <c r="L30" i="8"/>
  <c r="M30" i="8"/>
  <c r="J31" i="8"/>
  <c r="K31" i="8"/>
  <c r="L31" i="8"/>
  <c r="M31" i="8"/>
  <c r="J32" i="8"/>
  <c r="K32" i="8"/>
  <c r="L32" i="8"/>
  <c r="M32" i="8"/>
  <c r="J33" i="8"/>
  <c r="K33" i="8"/>
  <c r="L33" i="8"/>
  <c r="M33" i="8"/>
  <c r="J34" i="8"/>
  <c r="K34" i="8"/>
  <c r="L34" i="8"/>
  <c r="M34" i="8"/>
  <c r="J35" i="8"/>
  <c r="K35" i="8"/>
  <c r="L35" i="8"/>
  <c r="M35" i="8"/>
  <c r="J36" i="8"/>
  <c r="K36" i="8"/>
  <c r="L36" i="8"/>
  <c r="M36" i="8"/>
  <c r="J37" i="8"/>
  <c r="K37" i="8"/>
  <c r="L37" i="8"/>
  <c r="M37" i="8"/>
  <c r="J38" i="8"/>
  <c r="K38" i="8"/>
  <c r="L38" i="8"/>
  <c r="M38" i="8"/>
  <c r="J39" i="8"/>
  <c r="K39" i="8"/>
  <c r="L39" i="8"/>
  <c r="M39" i="8"/>
  <c r="K24" i="8"/>
  <c r="L24" i="8"/>
  <c r="M24" i="8"/>
  <c r="J24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4" i="8"/>
  <c r="Q7" i="8"/>
  <c r="Q18" i="8"/>
  <c r="Q19" i="8"/>
  <c r="P8" i="8"/>
  <c r="P16" i="8"/>
  <c r="P19" i="8"/>
  <c r="P20" i="8"/>
  <c r="O8" i="8"/>
  <c r="O12" i="8"/>
  <c r="O16" i="8"/>
  <c r="O20" i="8"/>
  <c r="N12" i="8"/>
  <c r="N19" i="8"/>
  <c r="N20" i="8"/>
  <c r="M6" i="8"/>
  <c r="M10" i="8"/>
  <c r="M14" i="8"/>
  <c r="M18" i="8"/>
  <c r="L6" i="8"/>
  <c r="L10" i="8"/>
  <c r="L14" i="8"/>
  <c r="L18" i="8"/>
  <c r="K6" i="8"/>
  <c r="K10" i="8"/>
  <c r="K14" i="8"/>
  <c r="K18" i="8"/>
  <c r="J6" i="8"/>
  <c r="J10" i="8"/>
  <c r="J14" i="8"/>
  <c r="J18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5" i="8"/>
  <c r="J69" i="4"/>
  <c r="J67" i="4"/>
  <c r="J65" i="4"/>
  <c r="J63" i="4"/>
  <c r="J61" i="4"/>
  <c r="L59" i="4"/>
  <c r="F57" i="4"/>
  <c r="F55" i="4"/>
  <c r="C33" i="4"/>
  <c r="C32" i="4"/>
  <c r="C31" i="4"/>
  <c r="C30" i="4"/>
  <c r="C29" i="4"/>
  <c r="M25" i="4"/>
  <c r="M70" i="4" s="1"/>
  <c r="L25" i="4"/>
  <c r="Q20" i="8" s="1"/>
  <c r="K25" i="4"/>
  <c r="K70" i="4" s="1"/>
  <c r="J25" i="4"/>
  <c r="J70" i="4" s="1"/>
  <c r="I25" i="4"/>
  <c r="I70" i="4" s="1"/>
  <c r="H25" i="4"/>
  <c r="H70" i="4" s="1"/>
  <c r="G25" i="4"/>
  <c r="G70" i="4" s="1"/>
  <c r="F25" i="4"/>
  <c r="P25" i="4" s="1"/>
  <c r="V24" i="4"/>
  <c r="M24" i="4"/>
  <c r="M69" i="4" s="1"/>
  <c r="L24" i="4"/>
  <c r="L69" i="4" s="1"/>
  <c r="K24" i="4"/>
  <c r="K69" i="4" s="1"/>
  <c r="J24" i="4"/>
  <c r="T24" i="4" s="1"/>
  <c r="I24" i="4"/>
  <c r="I69" i="4" s="1"/>
  <c r="H24" i="4"/>
  <c r="R24" i="4" s="1"/>
  <c r="G24" i="4"/>
  <c r="G69" i="4" s="1"/>
  <c r="F24" i="4"/>
  <c r="P24" i="4" s="1"/>
  <c r="M23" i="4"/>
  <c r="M68" i="4" s="1"/>
  <c r="L23" i="4"/>
  <c r="L68" i="4" s="1"/>
  <c r="K23" i="4"/>
  <c r="K68" i="4" s="1"/>
  <c r="J23" i="4"/>
  <c r="I23" i="4"/>
  <c r="I68" i="4" s="1"/>
  <c r="H23" i="4"/>
  <c r="H68" i="4" s="1"/>
  <c r="G23" i="4"/>
  <c r="G68" i="4" s="1"/>
  <c r="F23" i="4"/>
  <c r="M22" i="4"/>
  <c r="M67" i="4" s="1"/>
  <c r="L22" i="4"/>
  <c r="K22" i="4"/>
  <c r="K67" i="4" s="1"/>
  <c r="J22" i="4"/>
  <c r="P17" i="8" s="1"/>
  <c r="I22" i="4"/>
  <c r="I67" i="4" s="1"/>
  <c r="H22" i="4"/>
  <c r="G22" i="4"/>
  <c r="G67" i="4" s="1"/>
  <c r="F22" i="4"/>
  <c r="P22" i="4" s="1"/>
  <c r="M21" i="4"/>
  <c r="M66" i="4" s="1"/>
  <c r="L21" i="4"/>
  <c r="L66" i="4" s="1"/>
  <c r="K21" i="4"/>
  <c r="K66" i="4" s="1"/>
  <c r="J21" i="4"/>
  <c r="J66" i="4" s="1"/>
  <c r="I21" i="4"/>
  <c r="I66" i="4" s="1"/>
  <c r="H21" i="4"/>
  <c r="H66" i="4" s="1"/>
  <c r="G21" i="4"/>
  <c r="G66" i="4" s="1"/>
  <c r="F21" i="4"/>
  <c r="P21" i="4" s="1"/>
  <c r="V20" i="4"/>
  <c r="M20" i="4"/>
  <c r="M65" i="4" s="1"/>
  <c r="L20" i="4"/>
  <c r="L65" i="4" s="1"/>
  <c r="K20" i="4"/>
  <c r="K65" i="4" s="1"/>
  <c r="J20" i="4"/>
  <c r="P15" i="8" s="1"/>
  <c r="I20" i="4"/>
  <c r="I65" i="4" s="1"/>
  <c r="H20" i="4"/>
  <c r="G20" i="4"/>
  <c r="G65" i="4" s="1"/>
  <c r="F20" i="4"/>
  <c r="P20" i="4" s="1"/>
  <c r="M19" i="4"/>
  <c r="M64" i="4" s="1"/>
  <c r="L19" i="4"/>
  <c r="L64" i="4" s="1"/>
  <c r="K19" i="4"/>
  <c r="K64" i="4" s="1"/>
  <c r="J19" i="4"/>
  <c r="I19" i="4"/>
  <c r="I64" i="4" s="1"/>
  <c r="H19" i="4"/>
  <c r="H64" i="4" s="1"/>
  <c r="G19" i="4"/>
  <c r="G64" i="4" s="1"/>
  <c r="F19" i="4"/>
  <c r="M18" i="4"/>
  <c r="M63" i="4" s="1"/>
  <c r="L18" i="4"/>
  <c r="K18" i="4"/>
  <c r="K63" i="4" s="1"/>
  <c r="J18" i="4"/>
  <c r="P13" i="8" s="1"/>
  <c r="I18" i="4"/>
  <c r="I63" i="4" s="1"/>
  <c r="H18" i="4"/>
  <c r="G18" i="4"/>
  <c r="G63" i="4" s="1"/>
  <c r="F18" i="4"/>
  <c r="P18" i="4" s="1"/>
  <c r="M17" i="4"/>
  <c r="M62" i="4" s="1"/>
  <c r="L17" i="4"/>
  <c r="L62" i="4" s="1"/>
  <c r="K17" i="4"/>
  <c r="K62" i="4" s="1"/>
  <c r="J17" i="4"/>
  <c r="J62" i="4" s="1"/>
  <c r="I17" i="4"/>
  <c r="I62" i="4" s="1"/>
  <c r="H17" i="4"/>
  <c r="H62" i="4" s="1"/>
  <c r="G17" i="4"/>
  <c r="G62" i="4" s="1"/>
  <c r="F17" i="4"/>
  <c r="P17" i="4" s="1"/>
  <c r="V16" i="4"/>
  <c r="M16" i="4"/>
  <c r="M61" i="4" s="1"/>
  <c r="L16" i="4"/>
  <c r="L61" i="4" s="1"/>
  <c r="K16" i="4"/>
  <c r="K61" i="4" s="1"/>
  <c r="J16" i="4"/>
  <c r="P11" i="8" s="1"/>
  <c r="I16" i="4"/>
  <c r="I61" i="4" s="1"/>
  <c r="H16" i="4"/>
  <c r="G16" i="4"/>
  <c r="G61" i="4" s="1"/>
  <c r="F16" i="4"/>
  <c r="P16" i="4" s="1"/>
  <c r="M15" i="4"/>
  <c r="L15" i="4"/>
  <c r="L60" i="4" s="1"/>
  <c r="K15" i="4"/>
  <c r="K60" i="4" s="1"/>
  <c r="J15" i="4"/>
  <c r="I15" i="4"/>
  <c r="H15" i="4"/>
  <c r="H60" i="4" s="1"/>
  <c r="G15" i="4"/>
  <c r="G60" i="4" s="1"/>
  <c r="F15" i="4"/>
  <c r="M14" i="4"/>
  <c r="M59" i="4" s="1"/>
  <c r="L14" i="4"/>
  <c r="V14" i="4" s="1"/>
  <c r="K14" i="4"/>
  <c r="K59" i="4" s="1"/>
  <c r="J14" i="4"/>
  <c r="I14" i="4"/>
  <c r="I59" i="4" s="1"/>
  <c r="H14" i="4"/>
  <c r="H59" i="4" s="1"/>
  <c r="G14" i="4"/>
  <c r="G59" i="4" s="1"/>
  <c r="F14" i="4"/>
  <c r="M13" i="4"/>
  <c r="M58" i="4" s="1"/>
  <c r="L13" i="4"/>
  <c r="V13" i="4" s="1"/>
  <c r="K13" i="4"/>
  <c r="K58" i="4" s="1"/>
  <c r="J13" i="4"/>
  <c r="I13" i="4"/>
  <c r="I58" i="4" s="1"/>
  <c r="H13" i="4"/>
  <c r="H58" i="4" s="1"/>
  <c r="G13" i="4"/>
  <c r="G58" i="4" s="1"/>
  <c r="F13" i="4"/>
  <c r="P13" i="4" s="1"/>
  <c r="M12" i="4"/>
  <c r="W12" i="4" s="1"/>
  <c r="L12" i="4"/>
  <c r="L57" i="4" s="1"/>
  <c r="K12" i="4"/>
  <c r="U12" i="4" s="1"/>
  <c r="J12" i="4"/>
  <c r="I12" i="4"/>
  <c r="S12" i="4" s="1"/>
  <c r="H12" i="4"/>
  <c r="G12" i="4"/>
  <c r="Q12" i="4" s="1"/>
  <c r="F12" i="4"/>
  <c r="M11" i="4"/>
  <c r="M56" i="4" s="1"/>
  <c r="L11" i="4"/>
  <c r="K11" i="4"/>
  <c r="K56" i="4" s="1"/>
  <c r="J11" i="4"/>
  <c r="I11" i="4"/>
  <c r="I56" i="4" s="1"/>
  <c r="H11" i="4"/>
  <c r="G11" i="4"/>
  <c r="G56" i="4" s="1"/>
  <c r="F11" i="4"/>
  <c r="M10" i="4"/>
  <c r="M55" i="4" s="1"/>
  <c r="L10" i="4"/>
  <c r="K10" i="4"/>
  <c r="K55" i="4" s="1"/>
  <c r="J10" i="4"/>
  <c r="I10" i="4"/>
  <c r="I55" i="4" s="1"/>
  <c r="H10" i="4"/>
  <c r="G10" i="4"/>
  <c r="G55" i="4" s="1"/>
  <c r="F10" i="4"/>
  <c r="T4" i="4"/>
  <c r="S4" i="4"/>
  <c r="R4" i="4"/>
  <c r="Q4" i="4"/>
  <c r="P4" i="4"/>
  <c r="T3" i="4"/>
  <c r="S3" i="4"/>
  <c r="R3" i="4"/>
  <c r="Q3" i="4"/>
  <c r="P3" i="4"/>
  <c r="J69" i="3"/>
  <c r="G69" i="3"/>
  <c r="F68" i="3"/>
  <c r="G67" i="3"/>
  <c r="J66" i="3"/>
  <c r="G65" i="3"/>
  <c r="F65" i="3"/>
  <c r="G63" i="3"/>
  <c r="J61" i="3"/>
  <c r="G61" i="3"/>
  <c r="C33" i="3"/>
  <c r="C32" i="3"/>
  <c r="C31" i="3"/>
  <c r="C30" i="3"/>
  <c r="C29" i="3"/>
  <c r="W25" i="3"/>
  <c r="Q25" i="3"/>
  <c r="M25" i="3"/>
  <c r="M70" i="3" s="1"/>
  <c r="L25" i="3"/>
  <c r="L70" i="3" s="1"/>
  <c r="K25" i="3"/>
  <c r="U25" i="3" s="1"/>
  <c r="J25" i="3"/>
  <c r="T25" i="3" s="1"/>
  <c r="I25" i="3"/>
  <c r="I70" i="3" s="1"/>
  <c r="H25" i="3"/>
  <c r="H70" i="3" s="1"/>
  <c r="G25" i="3"/>
  <c r="G70" i="3" s="1"/>
  <c r="F25" i="3"/>
  <c r="P25" i="3" s="1"/>
  <c r="U24" i="3"/>
  <c r="S24" i="3"/>
  <c r="M24" i="3"/>
  <c r="M69" i="3" s="1"/>
  <c r="L24" i="3"/>
  <c r="L69" i="3" s="1"/>
  <c r="K24" i="3"/>
  <c r="K69" i="3" s="1"/>
  <c r="J24" i="3"/>
  <c r="T24" i="3" s="1"/>
  <c r="I24" i="3"/>
  <c r="I69" i="3" s="1"/>
  <c r="H24" i="3"/>
  <c r="H69" i="3" s="1"/>
  <c r="G24" i="3"/>
  <c r="Q24" i="3" s="1"/>
  <c r="F24" i="3"/>
  <c r="P24" i="3" s="1"/>
  <c r="W23" i="3"/>
  <c r="R23" i="3"/>
  <c r="Q23" i="3"/>
  <c r="M23" i="3"/>
  <c r="M68" i="3" s="1"/>
  <c r="L23" i="3"/>
  <c r="L68" i="3" s="1"/>
  <c r="K23" i="3"/>
  <c r="K68" i="3" s="1"/>
  <c r="J23" i="3"/>
  <c r="T23" i="3" s="1"/>
  <c r="I23" i="3"/>
  <c r="I68" i="3" s="1"/>
  <c r="H23" i="3"/>
  <c r="H68" i="3" s="1"/>
  <c r="G23" i="3"/>
  <c r="G68" i="3" s="1"/>
  <c r="F23" i="3"/>
  <c r="P23" i="3" s="1"/>
  <c r="U22" i="3"/>
  <c r="S22" i="3"/>
  <c r="M22" i="3"/>
  <c r="M67" i="3" s="1"/>
  <c r="L22" i="3"/>
  <c r="L67" i="3" s="1"/>
  <c r="K22" i="3"/>
  <c r="K67" i="3" s="1"/>
  <c r="J22" i="3"/>
  <c r="T22" i="3" s="1"/>
  <c r="I22" i="3"/>
  <c r="I67" i="3" s="1"/>
  <c r="H22" i="3"/>
  <c r="H67" i="3" s="1"/>
  <c r="G22" i="3"/>
  <c r="Q22" i="3" s="1"/>
  <c r="F22" i="3"/>
  <c r="P22" i="3" s="1"/>
  <c r="W21" i="3"/>
  <c r="Q21" i="3"/>
  <c r="M21" i="3"/>
  <c r="M66" i="3" s="1"/>
  <c r="L21" i="3"/>
  <c r="L66" i="3" s="1"/>
  <c r="K21" i="3"/>
  <c r="K66" i="3" s="1"/>
  <c r="J21" i="3"/>
  <c r="T21" i="3" s="1"/>
  <c r="I21" i="3"/>
  <c r="I66" i="3" s="1"/>
  <c r="H21" i="3"/>
  <c r="H66" i="3" s="1"/>
  <c r="G21" i="3"/>
  <c r="G66" i="3" s="1"/>
  <c r="F21" i="3"/>
  <c r="P21" i="3" s="1"/>
  <c r="U20" i="3"/>
  <c r="S20" i="3"/>
  <c r="M20" i="3"/>
  <c r="M65" i="3" s="1"/>
  <c r="L20" i="3"/>
  <c r="L65" i="3" s="1"/>
  <c r="K20" i="3"/>
  <c r="K65" i="3" s="1"/>
  <c r="J20" i="3"/>
  <c r="T20" i="3" s="1"/>
  <c r="I20" i="3"/>
  <c r="I65" i="3" s="1"/>
  <c r="H20" i="3"/>
  <c r="H65" i="3" s="1"/>
  <c r="G20" i="3"/>
  <c r="Q20" i="3" s="1"/>
  <c r="F20" i="3"/>
  <c r="P20" i="3" s="1"/>
  <c r="W19" i="3"/>
  <c r="R19" i="3"/>
  <c r="Q19" i="3"/>
  <c r="M19" i="3"/>
  <c r="M64" i="3" s="1"/>
  <c r="L19" i="3"/>
  <c r="L64" i="3" s="1"/>
  <c r="K19" i="3"/>
  <c r="K64" i="3" s="1"/>
  <c r="J19" i="3"/>
  <c r="T19" i="3" s="1"/>
  <c r="I19" i="3"/>
  <c r="I64" i="3" s="1"/>
  <c r="H19" i="3"/>
  <c r="H64" i="3" s="1"/>
  <c r="G19" i="3"/>
  <c r="G64" i="3" s="1"/>
  <c r="F19" i="3"/>
  <c r="P19" i="3" s="1"/>
  <c r="U18" i="3"/>
  <c r="S18" i="3"/>
  <c r="M18" i="3"/>
  <c r="M63" i="3" s="1"/>
  <c r="L18" i="3"/>
  <c r="L63" i="3" s="1"/>
  <c r="K18" i="3"/>
  <c r="K63" i="3" s="1"/>
  <c r="J18" i="3"/>
  <c r="T18" i="3" s="1"/>
  <c r="I18" i="3"/>
  <c r="I63" i="3" s="1"/>
  <c r="H18" i="3"/>
  <c r="H63" i="3" s="1"/>
  <c r="G18" i="3"/>
  <c r="Q18" i="3" s="1"/>
  <c r="F18" i="3"/>
  <c r="P18" i="3" s="1"/>
  <c r="W17" i="3"/>
  <c r="Q17" i="3"/>
  <c r="M17" i="3"/>
  <c r="M62" i="3" s="1"/>
  <c r="L17" i="3"/>
  <c r="L62" i="3" s="1"/>
  <c r="K17" i="3"/>
  <c r="K62" i="3" s="1"/>
  <c r="J17" i="3"/>
  <c r="T17" i="3" s="1"/>
  <c r="I17" i="3"/>
  <c r="I62" i="3" s="1"/>
  <c r="H17" i="3"/>
  <c r="H62" i="3" s="1"/>
  <c r="G17" i="3"/>
  <c r="G62" i="3" s="1"/>
  <c r="F17" i="3"/>
  <c r="P17" i="3" s="1"/>
  <c r="U16" i="3"/>
  <c r="S16" i="3"/>
  <c r="M16" i="3"/>
  <c r="M61" i="3" s="1"/>
  <c r="L16" i="3"/>
  <c r="L61" i="3" s="1"/>
  <c r="K16" i="3"/>
  <c r="K61" i="3" s="1"/>
  <c r="J16" i="3"/>
  <c r="T16" i="3" s="1"/>
  <c r="I16" i="3"/>
  <c r="I61" i="3" s="1"/>
  <c r="H16" i="3"/>
  <c r="H61" i="3" s="1"/>
  <c r="G16" i="3"/>
  <c r="Q16" i="3" s="1"/>
  <c r="F16" i="3"/>
  <c r="P16" i="3" s="1"/>
  <c r="W15" i="3"/>
  <c r="R15" i="3"/>
  <c r="Q15" i="3"/>
  <c r="M15" i="3"/>
  <c r="M60" i="3" s="1"/>
  <c r="L15" i="3"/>
  <c r="L60" i="3" s="1"/>
  <c r="K15" i="3"/>
  <c r="K60" i="3" s="1"/>
  <c r="J15" i="3"/>
  <c r="T15" i="3" s="1"/>
  <c r="I15" i="3"/>
  <c r="I60" i="3" s="1"/>
  <c r="H15" i="3"/>
  <c r="H60" i="3" s="1"/>
  <c r="G15" i="3"/>
  <c r="G60" i="3" s="1"/>
  <c r="F15" i="3"/>
  <c r="P15" i="3" s="1"/>
  <c r="M14" i="3"/>
  <c r="M59" i="3" s="1"/>
  <c r="L14" i="3"/>
  <c r="L59" i="3" s="1"/>
  <c r="K14" i="3"/>
  <c r="K59" i="3" s="1"/>
  <c r="J14" i="3"/>
  <c r="T14" i="3" s="1"/>
  <c r="I14" i="3"/>
  <c r="I59" i="3" s="1"/>
  <c r="H14" i="3"/>
  <c r="H59" i="3" s="1"/>
  <c r="G14" i="3"/>
  <c r="G59" i="3" s="1"/>
  <c r="F14" i="3"/>
  <c r="F59" i="3" s="1"/>
  <c r="M13" i="3"/>
  <c r="M58" i="3" s="1"/>
  <c r="L13" i="3"/>
  <c r="L58" i="3" s="1"/>
  <c r="K13" i="3"/>
  <c r="K58" i="3" s="1"/>
  <c r="J13" i="3"/>
  <c r="J58" i="3" s="1"/>
  <c r="I13" i="3"/>
  <c r="I58" i="3" s="1"/>
  <c r="H13" i="3"/>
  <c r="H58" i="3" s="1"/>
  <c r="G13" i="3"/>
  <c r="Q13" i="3" s="1"/>
  <c r="F13" i="3"/>
  <c r="F58" i="3" s="1"/>
  <c r="M12" i="3"/>
  <c r="W12" i="3" s="1"/>
  <c r="L12" i="3"/>
  <c r="L57" i="3" s="1"/>
  <c r="K12" i="3"/>
  <c r="U12" i="3" s="1"/>
  <c r="J12" i="3"/>
  <c r="J57" i="3" s="1"/>
  <c r="I12" i="3"/>
  <c r="S12" i="3" s="1"/>
  <c r="H12" i="3"/>
  <c r="H57" i="3" s="1"/>
  <c r="G12" i="3"/>
  <c r="Q12" i="3" s="1"/>
  <c r="F12" i="3"/>
  <c r="F57" i="3" s="1"/>
  <c r="M11" i="3"/>
  <c r="M56" i="3" s="1"/>
  <c r="L11" i="3"/>
  <c r="L56" i="3" s="1"/>
  <c r="K11" i="3"/>
  <c r="K56" i="3" s="1"/>
  <c r="J11" i="3"/>
  <c r="J56" i="3" s="1"/>
  <c r="I11" i="3"/>
  <c r="I56" i="3" s="1"/>
  <c r="H11" i="3"/>
  <c r="H56" i="3" s="1"/>
  <c r="G11" i="3"/>
  <c r="G56" i="3" s="1"/>
  <c r="F11" i="3"/>
  <c r="F56" i="3" s="1"/>
  <c r="M10" i="3"/>
  <c r="M55" i="3" s="1"/>
  <c r="L10" i="3"/>
  <c r="L55" i="3" s="1"/>
  <c r="K10" i="3"/>
  <c r="K55" i="3" s="1"/>
  <c r="J10" i="3"/>
  <c r="J55" i="3" s="1"/>
  <c r="I10" i="3"/>
  <c r="I55" i="3" s="1"/>
  <c r="H10" i="3"/>
  <c r="H55" i="3" s="1"/>
  <c r="G10" i="3"/>
  <c r="G55" i="3" s="1"/>
  <c r="F10" i="3"/>
  <c r="P10" i="3" s="1"/>
  <c r="T4" i="3"/>
  <c r="S4" i="3"/>
  <c r="R4" i="3"/>
  <c r="Q4" i="3"/>
  <c r="P4" i="3"/>
  <c r="T3" i="3"/>
  <c r="S3" i="3"/>
  <c r="R3" i="3"/>
  <c r="Q3" i="3"/>
  <c r="P3" i="3"/>
  <c r="V15" i="3" l="1"/>
  <c r="V19" i="3"/>
  <c r="V23" i="3"/>
  <c r="F62" i="3"/>
  <c r="J63" i="3"/>
  <c r="F67" i="3"/>
  <c r="J68" i="3"/>
  <c r="F70" i="3"/>
  <c r="J5" i="8"/>
  <c r="J17" i="8"/>
  <c r="J13" i="8"/>
  <c r="J9" i="8"/>
  <c r="K5" i="8"/>
  <c r="K17" i="8"/>
  <c r="K13" i="8"/>
  <c r="K9" i="8"/>
  <c r="L5" i="8"/>
  <c r="L17" i="8"/>
  <c r="L13" i="8"/>
  <c r="L9" i="8"/>
  <c r="M5" i="8"/>
  <c r="M17" i="8"/>
  <c r="M13" i="8"/>
  <c r="M9" i="8"/>
  <c r="R17" i="3"/>
  <c r="R21" i="3"/>
  <c r="R25" i="3"/>
  <c r="F61" i="3"/>
  <c r="J62" i="3"/>
  <c r="F64" i="3"/>
  <c r="J65" i="3"/>
  <c r="F69" i="3"/>
  <c r="J70" i="3"/>
  <c r="J20" i="8"/>
  <c r="J16" i="8"/>
  <c r="J12" i="8"/>
  <c r="J8" i="8"/>
  <c r="K20" i="8"/>
  <c r="K16" i="8"/>
  <c r="K12" i="8"/>
  <c r="K8" i="8"/>
  <c r="L20" i="8"/>
  <c r="L16" i="8"/>
  <c r="L12" i="8"/>
  <c r="L8" i="8"/>
  <c r="M20" i="8"/>
  <c r="M16" i="8"/>
  <c r="M12" i="8"/>
  <c r="M8" i="8"/>
  <c r="V17" i="3"/>
  <c r="V21" i="3"/>
  <c r="V25" i="3"/>
  <c r="F63" i="3"/>
  <c r="J64" i="3"/>
  <c r="F66" i="3"/>
  <c r="J67" i="3"/>
  <c r="J19" i="8"/>
  <c r="J15" i="8"/>
  <c r="J11" i="8"/>
  <c r="J7" i="8"/>
  <c r="K19" i="8"/>
  <c r="K15" i="8"/>
  <c r="K11" i="8"/>
  <c r="K7" i="8"/>
  <c r="L19" i="8"/>
  <c r="L15" i="8"/>
  <c r="L11" i="8"/>
  <c r="L7" i="8"/>
  <c r="M19" i="8"/>
  <c r="M15" i="8"/>
  <c r="M11" i="8"/>
  <c r="M7" i="8"/>
  <c r="L63" i="4"/>
  <c r="Q13" i="8"/>
  <c r="R22" i="4"/>
  <c r="O17" i="8"/>
  <c r="L67" i="4"/>
  <c r="Q17" i="8"/>
  <c r="R10" i="4"/>
  <c r="H55" i="4"/>
  <c r="O5" i="8"/>
  <c r="L55" i="4"/>
  <c r="Q5" i="8"/>
  <c r="R11" i="4"/>
  <c r="O6" i="8"/>
  <c r="H56" i="4"/>
  <c r="L56" i="4"/>
  <c r="Q6" i="8"/>
  <c r="H57" i="4"/>
  <c r="O7" i="8"/>
  <c r="T17" i="4"/>
  <c r="T21" i="4"/>
  <c r="N8" i="8"/>
  <c r="P12" i="8"/>
  <c r="Q15" i="8"/>
  <c r="R18" i="4"/>
  <c r="O13" i="8"/>
  <c r="R16" i="4"/>
  <c r="O11" i="8"/>
  <c r="V18" i="4"/>
  <c r="R20" i="4"/>
  <c r="O15" i="8"/>
  <c r="V22" i="4"/>
  <c r="Q11" i="8"/>
  <c r="P10" i="4"/>
  <c r="N5" i="8"/>
  <c r="T10" i="4"/>
  <c r="P5" i="8"/>
  <c r="P11" i="4"/>
  <c r="N6" i="8"/>
  <c r="F56" i="4"/>
  <c r="T11" i="4"/>
  <c r="P6" i="8"/>
  <c r="P12" i="4"/>
  <c r="N7" i="8"/>
  <c r="J57" i="4"/>
  <c r="P7" i="8"/>
  <c r="T13" i="4"/>
  <c r="J58" i="4"/>
  <c r="P14" i="4"/>
  <c r="N9" i="8"/>
  <c r="T14" i="4"/>
  <c r="P9" i="8"/>
  <c r="J59" i="4"/>
  <c r="P15" i="4"/>
  <c r="N10" i="8"/>
  <c r="P10" i="8"/>
  <c r="J60" i="4"/>
  <c r="T15" i="4"/>
  <c r="P19" i="4"/>
  <c r="N14" i="8"/>
  <c r="P14" i="8"/>
  <c r="J64" i="4"/>
  <c r="T19" i="4"/>
  <c r="P23" i="4"/>
  <c r="N18" i="8"/>
  <c r="P18" i="8"/>
  <c r="J68" i="4"/>
  <c r="T23" i="4"/>
  <c r="N16" i="8"/>
  <c r="T16" i="4"/>
  <c r="T18" i="4"/>
  <c r="T20" i="4"/>
  <c r="T22" i="4"/>
  <c r="F61" i="4"/>
  <c r="F63" i="4"/>
  <c r="F65" i="4"/>
  <c r="F67" i="4"/>
  <c r="F69" i="4"/>
  <c r="N17" i="8"/>
  <c r="N13" i="8"/>
  <c r="O9" i="8"/>
  <c r="Q16" i="8"/>
  <c r="Q12" i="8"/>
  <c r="Q8" i="8"/>
  <c r="T25" i="4"/>
  <c r="N15" i="8"/>
  <c r="N11" i="8"/>
  <c r="O19" i="8"/>
  <c r="Q14" i="8"/>
  <c r="Q10" i="8"/>
  <c r="V15" i="4"/>
  <c r="V17" i="4"/>
  <c r="V19" i="4"/>
  <c r="V21" i="4"/>
  <c r="V23" i="4"/>
  <c r="V25" i="4"/>
  <c r="L58" i="4"/>
  <c r="L70" i="4"/>
  <c r="O18" i="8"/>
  <c r="O14" i="8"/>
  <c r="O10" i="8"/>
  <c r="Q9" i="8"/>
  <c r="W10" i="4"/>
  <c r="S11" i="4"/>
  <c r="W13" i="4"/>
  <c r="W14" i="4"/>
  <c r="M60" i="4"/>
  <c r="W15" i="4"/>
  <c r="Q16" i="4"/>
  <c r="Q20" i="4"/>
  <c r="Q10" i="4"/>
  <c r="U10" i="4"/>
  <c r="Q11" i="4"/>
  <c r="U11" i="4"/>
  <c r="Q13" i="4"/>
  <c r="U13" i="4"/>
  <c r="Q14" i="4"/>
  <c r="U14" i="4"/>
  <c r="Q15" i="4"/>
  <c r="Q17" i="4"/>
  <c r="Q19" i="4"/>
  <c r="Q21" i="4"/>
  <c r="Q23" i="4"/>
  <c r="Q25" i="4"/>
  <c r="J55" i="4"/>
  <c r="J56" i="4"/>
  <c r="F58" i="4"/>
  <c r="F59" i="4"/>
  <c r="F60" i="4"/>
  <c r="F62" i="4"/>
  <c r="F64" i="4"/>
  <c r="F66" i="4"/>
  <c r="F68" i="4"/>
  <c r="F70" i="4"/>
  <c r="V10" i="4"/>
  <c r="V11" i="4"/>
  <c r="R12" i="4"/>
  <c r="V12" i="4"/>
  <c r="R13" i="4"/>
  <c r="R14" i="4"/>
  <c r="R15" i="4"/>
  <c r="U16" i="4"/>
  <c r="R17" i="4"/>
  <c r="U18" i="4"/>
  <c r="R19" i="4"/>
  <c r="U20" i="4"/>
  <c r="R21" i="4"/>
  <c r="U22" i="4"/>
  <c r="R23" i="4"/>
  <c r="U24" i="4"/>
  <c r="R25" i="4"/>
  <c r="C36" i="4"/>
  <c r="H61" i="4"/>
  <c r="H63" i="4"/>
  <c r="H65" i="4"/>
  <c r="H67" i="4"/>
  <c r="H69" i="4"/>
  <c r="S10" i="4"/>
  <c r="W11" i="4"/>
  <c r="S13" i="4"/>
  <c r="S14" i="4"/>
  <c r="I60" i="4"/>
  <c r="S15" i="4"/>
  <c r="Q18" i="4"/>
  <c r="Q22" i="4"/>
  <c r="Q24" i="4"/>
  <c r="T12" i="4"/>
  <c r="U15" i="4"/>
  <c r="U17" i="4"/>
  <c r="U19" i="4"/>
  <c r="U21" i="4"/>
  <c r="U23" i="4"/>
  <c r="U25" i="4"/>
  <c r="S16" i="4"/>
  <c r="W16" i="4"/>
  <c r="S17" i="4"/>
  <c r="W17" i="4"/>
  <c r="S18" i="4"/>
  <c r="W18" i="4"/>
  <c r="S19" i="4"/>
  <c r="W19" i="4"/>
  <c r="S20" i="4"/>
  <c r="W20" i="4"/>
  <c r="S21" i="4"/>
  <c r="W21" i="4"/>
  <c r="S22" i="4"/>
  <c r="W22" i="4"/>
  <c r="S23" i="4"/>
  <c r="W23" i="4"/>
  <c r="S24" i="4"/>
  <c r="W24" i="4"/>
  <c r="S25" i="4"/>
  <c r="W25" i="4"/>
  <c r="T10" i="3"/>
  <c r="P11" i="3"/>
  <c r="T11" i="3"/>
  <c r="P12" i="3"/>
  <c r="P13" i="3"/>
  <c r="T13" i="3"/>
  <c r="Q10" i="3"/>
  <c r="U10" i="3"/>
  <c r="U11" i="3"/>
  <c r="Q14" i="3"/>
  <c r="G58" i="3"/>
  <c r="R10" i="3"/>
  <c r="V10" i="3"/>
  <c r="R11" i="3"/>
  <c r="V11" i="3"/>
  <c r="R12" i="3"/>
  <c r="V12" i="3"/>
  <c r="R13" i="3"/>
  <c r="V13" i="3"/>
  <c r="R14" i="3"/>
  <c r="V14" i="3"/>
  <c r="S15" i="3"/>
  <c r="V16" i="3"/>
  <c r="S17" i="3"/>
  <c r="V18" i="3"/>
  <c r="S19" i="3"/>
  <c r="V20" i="3"/>
  <c r="S21" i="3"/>
  <c r="V22" i="3"/>
  <c r="S23" i="3"/>
  <c r="V24" i="3"/>
  <c r="S25" i="3"/>
  <c r="C36" i="3"/>
  <c r="F55" i="3"/>
  <c r="J59" i="3"/>
  <c r="J60" i="3"/>
  <c r="T12" i="3"/>
  <c r="P14" i="3"/>
  <c r="F60" i="3"/>
  <c r="Q11" i="3"/>
  <c r="U13" i="3"/>
  <c r="U14" i="3"/>
  <c r="S10" i="3"/>
  <c r="W10" i="3"/>
  <c r="S11" i="3"/>
  <c r="W11" i="3"/>
  <c r="S13" i="3"/>
  <c r="W13" i="3"/>
  <c r="S14" i="3"/>
  <c r="W14" i="3"/>
  <c r="U15" i="3"/>
  <c r="R16" i="3"/>
  <c r="W16" i="3"/>
  <c r="U17" i="3"/>
  <c r="R18" i="3"/>
  <c r="W18" i="3"/>
  <c r="U19" i="3"/>
  <c r="R20" i="3"/>
  <c r="W20" i="3"/>
  <c r="U21" i="3"/>
  <c r="R22" i="3"/>
  <c r="W22" i="3"/>
  <c r="U23" i="3"/>
  <c r="R24" i="3"/>
  <c r="W24" i="3"/>
  <c r="K70" i="3"/>
  <c r="I70" i="6"/>
  <c r="G69" i="6"/>
  <c r="I68" i="6"/>
  <c r="G67" i="6"/>
  <c r="I66" i="6"/>
  <c r="G65" i="6"/>
  <c r="I64" i="6"/>
  <c r="G63" i="6"/>
  <c r="I62" i="6"/>
  <c r="L61" i="6"/>
  <c r="G61" i="6"/>
  <c r="I60" i="6"/>
  <c r="I58" i="6"/>
  <c r="M55" i="6"/>
  <c r="H55" i="6"/>
  <c r="C33" i="6"/>
  <c r="C32" i="6"/>
  <c r="C31" i="6"/>
  <c r="C30" i="6"/>
  <c r="C29" i="6"/>
  <c r="C36" i="6" s="1"/>
  <c r="W25" i="6"/>
  <c r="M25" i="6"/>
  <c r="M70" i="6" s="1"/>
  <c r="L25" i="6"/>
  <c r="K25" i="6"/>
  <c r="J25" i="6"/>
  <c r="I25" i="6"/>
  <c r="S25" i="6" s="1"/>
  <c r="H25" i="6"/>
  <c r="G25" i="6"/>
  <c r="G70" i="6" s="1"/>
  <c r="F25" i="6"/>
  <c r="M24" i="6"/>
  <c r="L24" i="6"/>
  <c r="L69" i="6" s="1"/>
  <c r="K24" i="6"/>
  <c r="K69" i="6" s="1"/>
  <c r="J24" i="6"/>
  <c r="I24" i="6"/>
  <c r="H24" i="6"/>
  <c r="G24" i="6"/>
  <c r="Q24" i="6" s="1"/>
  <c r="F24" i="6"/>
  <c r="W23" i="6"/>
  <c r="M23" i="6"/>
  <c r="M68" i="6" s="1"/>
  <c r="L23" i="6"/>
  <c r="K23" i="6"/>
  <c r="J23" i="6"/>
  <c r="I23" i="6"/>
  <c r="S23" i="6" s="1"/>
  <c r="H23" i="6"/>
  <c r="H68" i="6" s="1"/>
  <c r="G23" i="6"/>
  <c r="G68" i="6" s="1"/>
  <c r="F23" i="6"/>
  <c r="M22" i="6"/>
  <c r="L22" i="6"/>
  <c r="L67" i="6" s="1"/>
  <c r="K22" i="6"/>
  <c r="K67" i="6" s="1"/>
  <c r="J22" i="6"/>
  <c r="T22" i="6" s="1"/>
  <c r="I22" i="6"/>
  <c r="H22" i="6"/>
  <c r="H67" i="6" s="1"/>
  <c r="G22" i="6"/>
  <c r="Q22" i="6" s="1"/>
  <c r="F22" i="6"/>
  <c r="W21" i="6"/>
  <c r="M21" i="6"/>
  <c r="M66" i="6" s="1"/>
  <c r="L21" i="6"/>
  <c r="K21" i="6"/>
  <c r="J21" i="6"/>
  <c r="I21" i="6"/>
  <c r="S21" i="6" s="1"/>
  <c r="H21" i="6"/>
  <c r="G21" i="6"/>
  <c r="G66" i="6" s="1"/>
  <c r="F21" i="6"/>
  <c r="M20" i="6"/>
  <c r="L20" i="6"/>
  <c r="K20" i="6"/>
  <c r="K65" i="6" s="1"/>
  <c r="J20" i="6"/>
  <c r="I20" i="6"/>
  <c r="H20" i="6"/>
  <c r="H65" i="6" s="1"/>
  <c r="G20" i="6"/>
  <c r="Q20" i="6" s="1"/>
  <c r="F20" i="6"/>
  <c r="W19" i="6"/>
  <c r="M19" i="6"/>
  <c r="M64" i="6" s="1"/>
  <c r="L19" i="6"/>
  <c r="L64" i="6" s="1"/>
  <c r="K19" i="6"/>
  <c r="J19" i="6"/>
  <c r="T19" i="6" s="1"/>
  <c r="I19" i="6"/>
  <c r="S19" i="6" s="1"/>
  <c r="H19" i="6"/>
  <c r="G19" i="6"/>
  <c r="G64" i="6" s="1"/>
  <c r="F19" i="6"/>
  <c r="M18" i="6"/>
  <c r="L18" i="6"/>
  <c r="L63" i="6" s="1"/>
  <c r="K18" i="6"/>
  <c r="K63" i="6" s="1"/>
  <c r="J18" i="6"/>
  <c r="I18" i="6"/>
  <c r="H18" i="6"/>
  <c r="G18" i="6"/>
  <c r="Q18" i="6" s="1"/>
  <c r="F18" i="6"/>
  <c r="W17" i="6"/>
  <c r="M17" i="6"/>
  <c r="M62" i="6" s="1"/>
  <c r="L17" i="6"/>
  <c r="K17" i="6"/>
  <c r="J17" i="6"/>
  <c r="T17" i="6" s="1"/>
  <c r="I17" i="6"/>
  <c r="S17" i="6" s="1"/>
  <c r="H17" i="6"/>
  <c r="H62" i="6" s="1"/>
  <c r="G17" i="6"/>
  <c r="G62" i="6" s="1"/>
  <c r="F17" i="6"/>
  <c r="M16" i="6"/>
  <c r="L16" i="6"/>
  <c r="K16" i="6"/>
  <c r="K61" i="6" s="1"/>
  <c r="J16" i="6"/>
  <c r="I16" i="6"/>
  <c r="H16" i="6"/>
  <c r="G16" i="6"/>
  <c r="Q16" i="6" s="1"/>
  <c r="F16" i="6"/>
  <c r="W15" i="6"/>
  <c r="M15" i="6"/>
  <c r="M60" i="6" s="1"/>
  <c r="L15" i="6"/>
  <c r="K15" i="6"/>
  <c r="J15" i="6"/>
  <c r="T15" i="6" s="1"/>
  <c r="I15" i="6"/>
  <c r="S15" i="6" s="1"/>
  <c r="H15" i="6"/>
  <c r="G15" i="6"/>
  <c r="G60" i="6" s="1"/>
  <c r="F15" i="6"/>
  <c r="Q14" i="6"/>
  <c r="M14" i="6"/>
  <c r="W14" i="6" s="1"/>
  <c r="L14" i="6"/>
  <c r="L59" i="6" s="1"/>
  <c r="K14" i="6"/>
  <c r="K59" i="6" s="1"/>
  <c r="J14" i="6"/>
  <c r="I14" i="6"/>
  <c r="I59" i="6" s="1"/>
  <c r="H14" i="6"/>
  <c r="G14" i="6"/>
  <c r="G59" i="6" s="1"/>
  <c r="F14" i="6"/>
  <c r="M13" i="6"/>
  <c r="M58" i="6" s="1"/>
  <c r="L13" i="6"/>
  <c r="K13" i="6"/>
  <c r="K58" i="6" s="1"/>
  <c r="J13" i="6"/>
  <c r="I13" i="6"/>
  <c r="S13" i="6" s="1"/>
  <c r="H13" i="6"/>
  <c r="G13" i="6"/>
  <c r="G58" i="6" s="1"/>
  <c r="F13" i="6"/>
  <c r="Q12" i="6"/>
  <c r="M12" i="6"/>
  <c r="W12" i="6" s="1"/>
  <c r="L12" i="6"/>
  <c r="K12" i="6"/>
  <c r="U12" i="6" s="1"/>
  <c r="J12" i="6"/>
  <c r="J57" i="6" s="1"/>
  <c r="I12" i="6"/>
  <c r="S12" i="6" s="1"/>
  <c r="H12" i="6"/>
  <c r="G12" i="6"/>
  <c r="F12" i="6"/>
  <c r="M11" i="6"/>
  <c r="M56" i="6" s="1"/>
  <c r="L11" i="6"/>
  <c r="K11" i="6"/>
  <c r="K56" i="6" s="1"/>
  <c r="J11" i="6"/>
  <c r="I11" i="6"/>
  <c r="I56" i="6" s="1"/>
  <c r="H11" i="6"/>
  <c r="G11" i="6"/>
  <c r="G56" i="6" s="1"/>
  <c r="F11" i="6"/>
  <c r="Q10" i="6"/>
  <c r="M10" i="6"/>
  <c r="W10" i="6" s="1"/>
  <c r="L10" i="6"/>
  <c r="K10" i="6"/>
  <c r="K55" i="6" s="1"/>
  <c r="J10" i="6"/>
  <c r="I10" i="6"/>
  <c r="S10" i="6" s="1"/>
  <c r="H10" i="6"/>
  <c r="G10" i="6"/>
  <c r="G55" i="6" s="1"/>
  <c r="F10" i="6"/>
  <c r="T4" i="6"/>
  <c r="S4" i="6"/>
  <c r="R4" i="6"/>
  <c r="Q4" i="6"/>
  <c r="P4" i="6"/>
  <c r="T3" i="6"/>
  <c r="S3" i="6"/>
  <c r="R3" i="6"/>
  <c r="Q3" i="6"/>
  <c r="P3" i="6"/>
  <c r="J56" i="6" l="1"/>
  <c r="H6" i="8"/>
  <c r="H25" i="8" s="1"/>
  <c r="R15" i="6"/>
  <c r="G10" i="8"/>
  <c r="G29" i="8" s="1"/>
  <c r="L55" i="6"/>
  <c r="I5" i="8"/>
  <c r="I24" i="8" s="1"/>
  <c r="F58" i="6"/>
  <c r="F8" i="8"/>
  <c r="F27" i="8" s="1"/>
  <c r="J59" i="6"/>
  <c r="H9" i="8"/>
  <c r="H28" i="8" s="1"/>
  <c r="F67" i="6"/>
  <c r="F17" i="8"/>
  <c r="F36" i="8" s="1"/>
  <c r="J70" i="6"/>
  <c r="H20" i="8"/>
  <c r="L56" i="6"/>
  <c r="I6" i="8"/>
  <c r="I25" i="8" s="1"/>
  <c r="H57" i="6"/>
  <c r="G7" i="8"/>
  <c r="G26" i="8" s="1"/>
  <c r="F60" i="6"/>
  <c r="F10" i="8"/>
  <c r="F29" i="8" s="1"/>
  <c r="J60" i="6"/>
  <c r="H10" i="8"/>
  <c r="H29" i="8" s="1"/>
  <c r="R16" i="6"/>
  <c r="G11" i="8"/>
  <c r="G30" i="8" s="1"/>
  <c r="V16" i="6"/>
  <c r="I11" i="8"/>
  <c r="I30" i="8" s="1"/>
  <c r="R19" i="6"/>
  <c r="G14" i="8"/>
  <c r="G33" i="8" s="1"/>
  <c r="V19" i="6"/>
  <c r="I14" i="8"/>
  <c r="I33" i="8" s="1"/>
  <c r="F65" i="6"/>
  <c r="F15" i="8"/>
  <c r="F34" i="8" s="1"/>
  <c r="J65" i="6"/>
  <c r="H15" i="8"/>
  <c r="H34" i="8" s="1"/>
  <c r="T20" i="6"/>
  <c r="F68" i="6"/>
  <c r="F18" i="8"/>
  <c r="F37" i="8" s="1"/>
  <c r="J68" i="6"/>
  <c r="H18" i="8"/>
  <c r="H37" i="8" s="1"/>
  <c r="T23" i="6"/>
  <c r="R24" i="6"/>
  <c r="G19" i="8"/>
  <c r="G38" i="8" s="1"/>
  <c r="V24" i="6"/>
  <c r="I19" i="8"/>
  <c r="I38" i="8" s="1"/>
  <c r="F57" i="6"/>
  <c r="F7" i="8"/>
  <c r="F26" i="8" s="1"/>
  <c r="V15" i="6"/>
  <c r="I10" i="8"/>
  <c r="I29" i="8" s="1"/>
  <c r="J61" i="6"/>
  <c r="H11" i="8"/>
  <c r="H30" i="8" s="1"/>
  <c r="F64" i="6"/>
  <c r="F14" i="8"/>
  <c r="F33" i="8" s="1"/>
  <c r="V20" i="6"/>
  <c r="I15" i="8"/>
  <c r="I34" i="8" s="1"/>
  <c r="V23" i="6"/>
  <c r="I18" i="8"/>
  <c r="I37" i="8" s="1"/>
  <c r="R10" i="6"/>
  <c r="G5" i="8"/>
  <c r="G24" i="8" s="1"/>
  <c r="F59" i="6"/>
  <c r="F9" i="8"/>
  <c r="F28" i="8" s="1"/>
  <c r="J62" i="6"/>
  <c r="H12" i="8"/>
  <c r="H31" i="8" s="1"/>
  <c r="V18" i="6"/>
  <c r="I13" i="8"/>
  <c r="I32" i="8" s="1"/>
  <c r="V21" i="6"/>
  <c r="I16" i="8"/>
  <c r="I35" i="8" s="1"/>
  <c r="H56" i="6"/>
  <c r="G6" i="8"/>
  <c r="G25" i="8" s="1"/>
  <c r="L57" i="6"/>
  <c r="I7" i="8"/>
  <c r="I26" i="8" s="1"/>
  <c r="F55" i="6"/>
  <c r="F5" i="8"/>
  <c r="F24" i="8" s="1"/>
  <c r="J55" i="6"/>
  <c r="H5" i="8"/>
  <c r="H24" i="8" s="1"/>
  <c r="H58" i="6"/>
  <c r="G8" i="8"/>
  <c r="G27" i="8" s="1"/>
  <c r="L58" i="6"/>
  <c r="I8" i="8"/>
  <c r="I27" i="8" s="1"/>
  <c r="H59" i="6"/>
  <c r="G9" i="8"/>
  <c r="G28" i="8" s="1"/>
  <c r="V14" i="6"/>
  <c r="I9" i="8"/>
  <c r="I28" i="8" s="1"/>
  <c r="R17" i="6"/>
  <c r="G12" i="8"/>
  <c r="G31" i="8" s="1"/>
  <c r="V17" i="6"/>
  <c r="I12" i="8"/>
  <c r="I31" i="8" s="1"/>
  <c r="F63" i="6"/>
  <c r="F13" i="8"/>
  <c r="F32" i="8" s="1"/>
  <c r="J63" i="6"/>
  <c r="H13" i="8"/>
  <c r="H32" i="8" s="1"/>
  <c r="T18" i="6"/>
  <c r="F66" i="6"/>
  <c r="F16" i="8"/>
  <c r="F35" i="8" s="1"/>
  <c r="J66" i="6"/>
  <c r="H16" i="8"/>
  <c r="H35" i="8" s="1"/>
  <c r="T21" i="6"/>
  <c r="R22" i="6"/>
  <c r="G17" i="8"/>
  <c r="G36" i="8" s="1"/>
  <c r="V22" i="6"/>
  <c r="I17" i="8"/>
  <c r="I36" i="8" s="1"/>
  <c r="R25" i="6"/>
  <c r="G20" i="8"/>
  <c r="V25" i="6"/>
  <c r="I20" i="8"/>
  <c r="H61" i="6"/>
  <c r="L62" i="6"/>
  <c r="H64" i="6"/>
  <c r="L66" i="6"/>
  <c r="H69" i="6"/>
  <c r="L70" i="6"/>
  <c r="F56" i="6"/>
  <c r="F6" i="8"/>
  <c r="F25" i="8" s="1"/>
  <c r="T12" i="6"/>
  <c r="H7" i="8"/>
  <c r="H26" i="8" s="1"/>
  <c r="F61" i="6"/>
  <c r="F11" i="8"/>
  <c r="F30" i="8" s="1"/>
  <c r="T16" i="6"/>
  <c r="J64" i="6"/>
  <c r="H14" i="8"/>
  <c r="H33" i="8" s="1"/>
  <c r="R20" i="6"/>
  <c r="G15" i="8"/>
  <c r="G34" i="8" s="1"/>
  <c r="R23" i="6"/>
  <c r="G18" i="8"/>
  <c r="G37" i="8" s="1"/>
  <c r="F69" i="6"/>
  <c r="F19" i="8"/>
  <c r="F38" i="8" s="1"/>
  <c r="J69" i="6"/>
  <c r="H19" i="8"/>
  <c r="H38" i="8" s="1"/>
  <c r="T24" i="6"/>
  <c r="L65" i="6"/>
  <c r="J58" i="6"/>
  <c r="H8" i="8"/>
  <c r="H27" i="8" s="1"/>
  <c r="F62" i="6"/>
  <c r="F12" i="8"/>
  <c r="F31" i="8" s="1"/>
  <c r="R18" i="6"/>
  <c r="G13" i="8"/>
  <c r="G32" i="8" s="1"/>
  <c r="R21" i="6"/>
  <c r="G16" i="8"/>
  <c r="G35" i="8" s="1"/>
  <c r="J67" i="6"/>
  <c r="H17" i="8"/>
  <c r="H36" i="8" s="1"/>
  <c r="F70" i="6"/>
  <c r="F20" i="8"/>
  <c r="T25" i="6"/>
  <c r="H63" i="6"/>
  <c r="H66" i="6"/>
  <c r="L68" i="6"/>
  <c r="H70" i="6"/>
  <c r="M47" i="4"/>
  <c r="I47" i="4"/>
  <c r="M46" i="4"/>
  <c r="I46" i="4"/>
  <c r="M45" i="4"/>
  <c r="I45" i="4"/>
  <c r="M44" i="4"/>
  <c r="I44" i="4"/>
  <c r="M43" i="4"/>
  <c r="I43" i="4"/>
  <c r="M42" i="4"/>
  <c r="I42" i="4"/>
  <c r="M41" i="4"/>
  <c r="I41" i="4"/>
  <c r="M40" i="4"/>
  <c r="I40" i="4"/>
  <c r="M39" i="4"/>
  <c r="I39" i="4"/>
  <c r="M38" i="4"/>
  <c r="I38" i="4"/>
  <c r="M37" i="4"/>
  <c r="I37" i="4"/>
  <c r="M36" i="4"/>
  <c r="I36" i="4"/>
  <c r="K47" i="4"/>
  <c r="G47" i="4"/>
  <c r="K46" i="4"/>
  <c r="G46" i="4"/>
  <c r="K45" i="4"/>
  <c r="G45" i="4"/>
  <c r="K44" i="4"/>
  <c r="G44" i="4"/>
  <c r="K43" i="4"/>
  <c r="G43" i="4"/>
  <c r="K42" i="4"/>
  <c r="G42" i="4"/>
  <c r="K41" i="4"/>
  <c r="G41" i="4"/>
  <c r="K40" i="4"/>
  <c r="G40" i="4"/>
  <c r="K39" i="4"/>
  <c r="G39" i="4"/>
  <c r="K38" i="4"/>
  <c r="G38" i="4"/>
  <c r="K37" i="4"/>
  <c r="G37" i="4"/>
  <c r="K36" i="4"/>
  <c r="G36" i="4"/>
  <c r="L35" i="4"/>
  <c r="H35" i="4"/>
  <c r="L34" i="4"/>
  <c r="H34" i="4"/>
  <c r="L33" i="4"/>
  <c r="H33" i="4"/>
  <c r="M32" i="4"/>
  <c r="I32" i="4"/>
  <c r="H47" i="4"/>
  <c r="H46" i="4"/>
  <c r="H45" i="4"/>
  <c r="H44" i="4"/>
  <c r="H43" i="4"/>
  <c r="H42" i="4"/>
  <c r="H41" i="4"/>
  <c r="H40" i="4"/>
  <c r="H39" i="4"/>
  <c r="H38" i="4"/>
  <c r="H37" i="4"/>
  <c r="H36" i="4"/>
  <c r="J35" i="4"/>
  <c r="M34" i="4"/>
  <c r="G34" i="4"/>
  <c r="J33" i="4"/>
  <c r="H32" i="4"/>
  <c r="F47" i="4"/>
  <c r="F46" i="4"/>
  <c r="F45" i="4"/>
  <c r="F44" i="4"/>
  <c r="F43" i="4"/>
  <c r="F42" i="4"/>
  <c r="F41" i="4"/>
  <c r="F40" i="4"/>
  <c r="F39" i="4"/>
  <c r="F38" i="4"/>
  <c r="F37" i="4"/>
  <c r="F36" i="4"/>
  <c r="I35" i="4"/>
  <c r="K34" i="4"/>
  <c r="F34" i="4"/>
  <c r="I33" i="4"/>
  <c r="L32" i="4"/>
  <c r="G32" i="4"/>
  <c r="L47" i="4"/>
  <c r="L46" i="4"/>
  <c r="L45" i="4"/>
  <c r="L44" i="4"/>
  <c r="L43" i="4"/>
  <c r="L42" i="4"/>
  <c r="L41" i="4"/>
  <c r="L40" i="4"/>
  <c r="L39" i="4"/>
  <c r="L38" i="4"/>
  <c r="L37" i="4"/>
  <c r="L36" i="4"/>
  <c r="M35" i="4"/>
  <c r="G35" i="4"/>
  <c r="J34" i="4"/>
  <c r="M33" i="4"/>
  <c r="G33" i="4"/>
  <c r="K32" i="4"/>
  <c r="F32" i="4"/>
  <c r="J47" i="4"/>
  <c r="J46" i="4"/>
  <c r="J45" i="4"/>
  <c r="J44" i="4"/>
  <c r="J43" i="4"/>
  <c r="J42" i="4"/>
  <c r="J41" i="4"/>
  <c r="J40" i="4"/>
  <c r="J39" i="4"/>
  <c r="J38" i="4"/>
  <c r="J37" i="4"/>
  <c r="J36" i="4"/>
  <c r="K35" i="4"/>
  <c r="F35" i="4"/>
  <c r="I34" i="4"/>
  <c r="K33" i="4"/>
  <c r="F33" i="4"/>
  <c r="J32" i="4"/>
  <c r="M47" i="3"/>
  <c r="I47" i="3"/>
  <c r="M46" i="3"/>
  <c r="I46" i="3"/>
  <c r="M45" i="3"/>
  <c r="I45" i="3"/>
  <c r="M44" i="3"/>
  <c r="I44" i="3"/>
  <c r="M43" i="3"/>
  <c r="I43" i="3"/>
  <c r="M42" i="3"/>
  <c r="I42" i="3"/>
  <c r="M41" i="3"/>
  <c r="I41" i="3"/>
  <c r="M40" i="3"/>
  <c r="I40" i="3"/>
  <c r="M39" i="3"/>
  <c r="I39" i="3"/>
  <c r="M38" i="3"/>
  <c r="I38" i="3"/>
  <c r="M37" i="3"/>
  <c r="I37" i="3"/>
  <c r="M36" i="3"/>
  <c r="I36" i="3"/>
  <c r="J35" i="3"/>
  <c r="F35" i="3"/>
  <c r="J34" i="3"/>
  <c r="F34" i="3"/>
  <c r="J33" i="3"/>
  <c r="F33" i="3"/>
  <c r="K32" i="3"/>
  <c r="G32" i="3"/>
  <c r="L47" i="3"/>
  <c r="H47" i="3"/>
  <c r="L46" i="3"/>
  <c r="H46" i="3"/>
  <c r="L45" i="3"/>
  <c r="H45" i="3"/>
  <c r="L44" i="3"/>
  <c r="H44" i="3"/>
  <c r="L43" i="3"/>
  <c r="H43" i="3"/>
  <c r="L42" i="3"/>
  <c r="H42" i="3"/>
  <c r="L41" i="3"/>
  <c r="H41" i="3"/>
  <c r="L40" i="3"/>
  <c r="H40" i="3"/>
  <c r="L39" i="3"/>
  <c r="H39" i="3"/>
  <c r="L38" i="3"/>
  <c r="H38" i="3"/>
  <c r="L37" i="3"/>
  <c r="H37" i="3"/>
  <c r="L36" i="3"/>
  <c r="H36" i="3"/>
  <c r="M35" i="3"/>
  <c r="I35" i="3"/>
  <c r="M34" i="3"/>
  <c r="I34" i="3"/>
  <c r="M33" i="3"/>
  <c r="I33" i="3"/>
  <c r="J32" i="3"/>
  <c r="F32" i="3"/>
  <c r="G47" i="3"/>
  <c r="G46" i="3"/>
  <c r="G45" i="3"/>
  <c r="G44" i="3"/>
  <c r="G43" i="3"/>
  <c r="G42" i="3"/>
  <c r="G41" i="3"/>
  <c r="G40" i="3"/>
  <c r="G39" i="3"/>
  <c r="G38" i="3"/>
  <c r="G37" i="3"/>
  <c r="G36" i="3"/>
  <c r="H35" i="3"/>
  <c r="H34" i="3"/>
  <c r="H33" i="3"/>
  <c r="L32" i="3"/>
  <c r="J47" i="3"/>
  <c r="J45" i="3"/>
  <c r="J43" i="3"/>
  <c r="J41" i="3"/>
  <c r="J38" i="3"/>
  <c r="J36" i="3"/>
  <c r="K34" i="3"/>
  <c r="M32" i="3"/>
  <c r="F47" i="3"/>
  <c r="F46" i="3"/>
  <c r="F45" i="3"/>
  <c r="F44" i="3"/>
  <c r="F43" i="3"/>
  <c r="F42" i="3"/>
  <c r="F41" i="3"/>
  <c r="F40" i="3"/>
  <c r="F39" i="3"/>
  <c r="F38" i="3"/>
  <c r="F37" i="3"/>
  <c r="F36" i="3"/>
  <c r="G35" i="3"/>
  <c r="G34" i="3"/>
  <c r="G33" i="3"/>
  <c r="I32" i="3"/>
  <c r="K47" i="3"/>
  <c r="K46" i="3"/>
  <c r="K45" i="3"/>
  <c r="K44" i="3"/>
  <c r="K43" i="3"/>
  <c r="K42" i="3"/>
  <c r="K41" i="3"/>
  <c r="K40" i="3"/>
  <c r="K39" i="3"/>
  <c r="K38" i="3"/>
  <c r="K37" i="3"/>
  <c r="K36" i="3"/>
  <c r="L35" i="3"/>
  <c r="L34" i="3"/>
  <c r="L33" i="3"/>
  <c r="H32" i="3"/>
  <c r="J46" i="3"/>
  <c r="J44" i="3"/>
  <c r="J42" i="3"/>
  <c r="J40" i="3"/>
  <c r="J39" i="3"/>
  <c r="J37" i="3"/>
  <c r="K35" i="3"/>
  <c r="K33" i="3"/>
  <c r="W18" i="6"/>
  <c r="M63" i="6"/>
  <c r="S20" i="6"/>
  <c r="I65" i="6"/>
  <c r="Q11" i="6"/>
  <c r="Q13" i="6"/>
  <c r="Q15" i="6"/>
  <c r="Q17" i="6"/>
  <c r="Q19" i="6"/>
  <c r="Q21" i="6"/>
  <c r="Q23" i="6"/>
  <c r="Q25" i="6"/>
  <c r="U11" i="6"/>
  <c r="U13" i="6"/>
  <c r="U15" i="6"/>
  <c r="K60" i="6"/>
  <c r="U17" i="6"/>
  <c r="K62" i="6"/>
  <c r="U19" i="6"/>
  <c r="K64" i="6"/>
  <c r="U21" i="6"/>
  <c r="K66" i="6"/>
  <c r="U23" i="6"/>
  <c r="K68" i="6"/>
  <c r="U25" i="6"/>
  <c r="K70" i="6"/>
  <c r="S16" i="6"/>
  <c r="I61" i="6"/>
  <c r="W16" i="6"/>
  <c r="M61" i="6"/>
  <c r="S18" i="6"/>
  <c r="I63" i="6"/>
  <c r="W20" i="6"/>
  <c r="M65" i="6"/>
  <c r="S22" i="6"/>
  <c r="I67" i="6"/>
  <c r="W22" i="6"/>
  <c r="M67" i="6"/>
  <c r="S24" i="6"/>
  <c r="I69" i="6"/>
  <c r="W24" i="6"/>
  <c r="M69" i="6"/>
  <c r="U10" i="6"/>
  <c r="U14" i="6"/>
  <c r="J47" i="6"/>
  <c r="F47" i="6"/>
  <c r="J46" i="6"/>
  <c r="F46" i="6"/>
  <c r="J45" i="6"/>
  <c r="F45" i="6"/>
  <c r="J44" i="6"/>
  <c r="F44" i="6"/>
  <c r="J43" i="6"/>
  <c r="F43" i="6"/>
  <c r="J42" i="6"/>
  <c r="F42" i="6"/>
  <c r="J41" i="6"/>
  <c r="F41" i="6"/>
  <c r="J40" i="6"/>
  <c r="F40" i="6"/>
  <c r="J39" i="6"/>
  <c r="F39" i="6"/>
  <c r="J38" i="6"/>
  <c r="F38" i="6"/>
  <c r="J37" i="6"/>
  <c r="F37" i="6"/>
  <c r="J36" i="6"/>
  <c r="F36" i="6"/>
  <c r="K35" i="6"/>
  <c r="G35" i="6"/>
  <c r="K34" i="6"/>
  <c r="G34" i="6"/>
  <c r="K33" i="6"/>
  <c r="G33" i="6"/>
  <c r="L32" i="6"/>
  <c r="H32" i="6"/>
  <c r="I47" i="6"/>
  <c r="L46" i="6"/>
  <c r="G46" i="6"/>
  <c r="I45" i="6"/>
  <c r="L44" i="6"/>
  <c r="G44" i="6"/>
  <c r="I43" i="6"/>
  <c r="L42" i="6"/>
  <c r="G42" i="6"/>
  <c r="I41" i="6"/>
  <c r="L40" i="6"/>
  <c r="G40" i="6"/>
  <c r="I39" i="6"/>
  <c r="L38" i="6"/>
  <c r="G38" i="6"/>
  <c r="I37" i="6"/>
  <c r="L36" i="6"/>
  <c r="G36" i="6"/>
  <c r="J35" i="6"/>
  <c r="M34" i="6"/>
  <c r="H34" i="6"/>
  <c r="J33" i="6"/>
  <c r="I32" i="6"/>
  <c r="M46" i="6"/>
  <c r="K45" i="6"/>
  <c r="M44" i="6"/>
  <c r="M42" i="6"/>
  <c r="M40" i="6"/>
  <c r="K39" i="6"/>
  <c r="K37" i="6"/>
  <c r="H36" i="6"/>
  <c r="I34" i="6"/>
  <c r="J32" i="6"/>
  <c r="M47" i="6"/>
  <c r="H47" i="6"/>
  <c r="K46" i="6"/>
  <c r="M45" i="6"/>
  <c r="H45" i="6"/>
  <c r="K44" i="6"/>
  <c r="M43" i="6"/>
  <c r="H43" i="6"/>
  <c r="K42" i="6"/>
  <c r="M41" i="6"/>
  <c r="H41" i="6"/>
  <c r="K40" i="6"/>
  <c r="M39" i="6"/>
  <c r="H39" i="6"/>
  <c r="K38" i="6"/>
  <c r="M37" i="6"/>
  <c r="H37" i="6"/>
  <c r="K36" i="6"/>
  <c r="I35" i="6"/>
  <c r="L34" i="6"/>
  <c r="F34" i="6"/>
  <c r="I33" i="6"/>
  <c r="M32" i="6"/>
  <c r="G32" i="6"/>
  <c r="K47" i="6"/>
  <c r="H46" i="6"/>
  <c r="H44" i="6"/>
  <c r="H42" i="6"/>
  <c r="H40" i="6"/>
  <c r="H38" i="6"/>
  <c r="L35" i="6"/>
  <c r="L33" i="6"/>
  <c r="L47" i="6"/>
  <c r="G47" i="6"/>
  <c r="I46" i="6"/>
  <c r="L45" i="6"/>
  <c r="G45" i="6"/>
  <c r="I44" i="6"/>
  <c r="L43" i="6"/>
  <c r="G43" i="6"/>
  <c r="I42" i="6"/>
  <c r="L41" i="6"/>
  <c r="G41" i="6"/>
  <c r="I40" i="6"/>
  <c r="L39" i="6"/>
  <c r="G39" i="6"/>
  <c r="I38" i="6"/>
  <c r="L37" i="6"/>
  <c r="G37" i="6"/>
  <c r="I36" i="6"/>
  <c r="M35" i="6"/>
  <c r="H35" i="6"/>
  <c r="J34" i="6"/>
  <c r="M33" i="6"/>
  <c r="H33" i="6"/>
  <c r="K32" i="6"/>
  <c r="F32" i="6"/>
  <c r="K43" i="6"/>
  <c r="K41" i="6"/>
  <c r="M38" i="6"/>
  <c r="M36" i="6"/>
  <c r="F35" i="6"/>
  <c r="F33" i="6"/>
  <c r="V10" i="6"/>
  <c r="R11" i="6"/>
  <c r="V11" i="6"/>
  <c r="R12" i="6"/>
  <c r="V12" i="6"/>
  <c r="R13" i="6"/>
  <c r="V13" i="6"/>
  <c r="R14" i="6"/>
  <c r="P16" i="6"/>
  <c r="U16" i="6"/>
  <c r="P18" i="6"/>
  <c r="U18" i="6"/>
  <c r="P20" i="6"/>
  <c r="U20" i="6"/>
  <c r="P22" i="6"/>
  <c r="U22" i="6"/>
  <c r="P24" i="6"/>
  <c r="U24" i="6"/>
  <c r="I55" i="6"/>
  <c r="M59" i="6"/>
  <c r="W11" i="6"/>
  <c r="W13" i="6"/>
  <c r="S14" i="6"/>
  <c r="L60" i="6"/>
  <c r="S11" i="6"/>
  <c r="P10" i="6"/>
  <c r="T10" i="6"/>
  <c r="P11" i="6"/>
  <c r="T11" i="6"/>
  <c r="P12" i="6"/>
  <c r="P13" i="6"/>
  <c r="T13" i="6"/>
  <c r="P14" i="6"/>
  <c r="T14" i="6"/>
  <c r="P15" i="6"/>
  <c r="P17" i="6"/>
  <c r="P19" i="6"/>
  <c r="P21" i="6"/>
  <c r="P23" i="6"/>
  <c r="P25" i="6"/>
  <c r="H60" i="6"/>
  <c r="M12" i="1"/>
  <c r="K12" i="1"/>
  <c r="I12" i="1"/>
  <c r="G12" i="1"/>
  <c r="C33" i="1" l="1"/>
  <c r="C32" i="1"/>
  <c r="C31" i="1"/>
  <c r="C30" i="1"/>
  <c r="C29" i="1"/>
  <c r="M25" i="1"/>
  <c r="M70" i="1" s="1"/>
  <c r="L25" i="1"/>
  <c r="L70" i="1" s="1"/>
  <c r="K25" i="1"/>
  <c r="U25" i="1" s="1"/>
  <c r="J25" i="1"/>
  <c r="T25" i="1" s="1"/>
  <c r="I25" i="1"/>
  <c r="I70" i="1" s="1"/>
  <c r="H25" i="1"/>
  <c r="H70" i="1" s="1"/>
  <c r="G25" i="1"/>
  <c r="Q25" i="1" s="1"/>
  <c r="F25" i="1"/>
  <c r="P25" i="1" s="1"/>
  <c r="M24" i="1"/>
  <c r="M69" i="1" s="1"/>
  <c r="L24" i="1"/>
  <c r="L69" i="1" s="1"/>
  <c r="K24" i="1"/>
  <c r="U24" i="1" s="1"/>
  <c r="J24" i="1"/>
  <c r="T24" i="1" s="1"/>
  <c r="I24" i="1"/>
  <c r="I69" i="1" s="1"/>
  <c r="H24" i="1"/>
  <c r="H69" i="1" s="1"/>
  <c r="G24" i="1"/>
  <c r="Q24" i="1" s="1"/>
  <c r="F24" i="1"/>
  <c r="P24" i="1" s="1"/>
  <c r="M23" i="1"/>
  <c r="M68" i="1" s="1"/>
  <c r="L23" i="1"/>
  <c r="L68" i="1" s="1"/>
  <c r="K23" i="1"/>
  <c r="U23" i="1" s="1"/>
  <c r="J23" i="1"/>
  <c r="T23" i="1" s="1"/>
  <c r="I23" i="1"/>
  <c r="I68" i="1" s="1"/>
  <c r="H23" i="1"/>
  <c r="H68" i="1" s="1"/>
  <c r="G23" i="1"/>
  <c r="Q23" i="1" s="1"/>
  <c r="F23" i="1"/>
  <c r="P23" i="1" s="1"/>
  <c r="M22" i="1"/>
  <c r="M67" i="1" s="1"/>
  <c r="L22" i="1"/>
  <c r="L67" i="1" s="1"/>
  <c r="K22" i="1"/>
  <c r="U22" i="1" s="1"/>
  <c r="J22" i="1"/>
  <c r="T22" i="1" s="1"/>
  <c r="I22" i="1"/>
  <c r="I67" i="1" s="1"/>
  <c r="H22" i="1"/>
  <c r="H67" i="1" s="1"/>
  <c r="G22" i="1"/>
  <c r="Q22" i="1" s="1"/>
  <c r="F22" i="1"/>
  <c r="P22" i="1" s="1"/>
  <c r="M21" i="1"/>
  <c r="M66" i="1" s="1"/>
  <c r="L21" i="1"/>
  <c r="L66" i="1" s="1"/>
  <c r="K21" i="1"/>
  <c r="U21" i="1" s="1"/>
  <c r="J21" i="1"/>
  <c r="T21" i="1" s="1"/>
  <c r="I21" i="1"/>
  <c r="I66" i="1" s="1"/>
  <c r="H21" i="1"/>
  <c r="H66" i="1" s="1"/>
  <c r="G21" i="1"/>
  <c r="Q21" i="1" s="1"/>
  <c r="F21" i="1"/>
  <c r="P21" i="1" s="1"/>
  <c r="M20" i="1"/>
  <c r="M65" i="1" s="1"/>
  <c r="L20" i="1"/>
  <c r="L65" i="1" s="1"/>
  <c r="K20" i="1"/>
  <c r="U20" i="1" s="1"/>
  <c r="J20" i="1"/>
  <c r="T20" i="1" s="1"/>
  <c r="I20" i="1"/>
  <c r="I65" i="1" s="1"/>
  <c r="H20" i="1"/>
  <c r="H65" i="1" s="1"/>
  <c r="G20" i="1"/>
  <c r="Q20" i="1" s="1"/>
  <c r="F20" i="1"/>
  <c r="P20" i="1" s="1"/>
  <c r="M19" i="1"/>
  <c r="M64" i="1" s="1"/>
  <c r="L19" i="1"/>
  <c r="L64" i="1" s="1"/>
  <c r="K19" i="1"/>
  <c r="U19" i="1" s="1"/>
  <c r="J19" i="1"/>
  <c r="T19" i="1" s="1"/>
  <c r="I19" i="1"/>
  <c r="I64" i="1" s="1"/>
  <c r="H19" i="1"/>
  <c r="H64" i="1" s="1"/>
  <c r="G19" i="1"/>
  <c r="Q19" i="1" s="1"/>
  <c r="F19" i="1"/>
  <c r="P19" i="1" s="1"/>
  <c r="M18" i="1"/>
  <c r="M63" i="1" s="1"/>
  <c r="L18" i="1"/>
  <c r="L63" i="1" s="1"/>
  <c r="K18" i="1"/>
  <c r="U18" i="1" s="1"/>
  <c r="J18" i="1"/>
  <c r="T18" i="1" s="1"/>
  <c r="I18" i="1"/>
  <c r="I63" i="1" s="1"/>
  <c r="H18" i="1"/>
  <c r="H63" i="1" s="1"/>
  <c r="G18" i="1"/>
  <c r="Q18" i="1" s="1"/>
  <c r="F18" i="1"/>
  <c r="P18" i="1" s="1"/>
  <c r="M17" i="1"/>
  <c r="M62" i="1" s="1"/>
  <c r="L17" i="1"/>
  <c r="L62" i="1" s="1"/>
  <c r="K17" i="1"/>
  <c r="U17" i="1" s="1"/>
  <c r="J17" i="1"/>
  <c r="T17" i="1" s="1"/>
  <c r="I17" i="1"/>
  <c r="I62" i="1" s="1"/>
  <c r="H17" i="1"/>
  <c r="H62" i="1" s="1"/>
  <c r="G17" i="1"/>
  <c r="Q17" i="1" s="1"/>
  <c r="F17" i="1"/>
  <c r="P17" i="1" s="1"/>
  <c r="M16" i="1"/>
  <c r="M61" i="1" s="1"/>
  <c r="L16" i="1"/>
  <c r="L61" i="1" s="1"/>
  <c r="K16" i="1"/>
  <c r="U16" i="1" s="1"/>
  <c r="J16" i="1"/>
  <c r="T16" i="1" s="1"/>
  <c r="I16" i="1"/>
  <c r="I61" i="1" s="1"/>
  <c r="H16" i="1"/>
  <c r="H61" i="1" s="1"/>
  <c r="G16" i="1"/>
  <c r="Q16" i="1" s="1"/>
  <c r="F16" i="1"/>
  <c r="P16" i="1" s="1"/>
  <c r="M15" i="1"/>
  <c r="L15" i="1"/>
  <c r="L60" i="1" s="1"/>
  <c r="K15" i="1"/>
  <c r="J15" i="1"/>
  <c r="J60" i="1" s="1"/>
  <c r="I15" i="1"/>
  <c r="I60" i="1" s="1"/>
  <c r="H15" i="1"/>
  <c r="H60" i="1" s="1"/>
  <c r="G15" i="1"/>
  <c r="G60" i="1" s="1"/>
  <c r="F15" i="1"/>
  <c r="F60" i="1" s="1"/>
  <c r="M14" i="1"/>
  <c r="M59" i="1" s="1"/>
  <c r="L14" i="1"/>
  <c r="L59" i="1" s="1"/>
  <c r="K14" i="1"/>
  <c r="K59" i="1" s="1"/>
  <c r="J14" i="1"/>
  <c r="T14" i="1" s="1"/>
  <c r="I14" i="1"/>
  <c r="I59" i="1" s="1"/>
  <c r="H14" i="1"/>
  <c r="H59" i="1" s="1"/>
  <c r="G14" i="1"/>
  <c r="G59" i="1" s="1"/>
  <c r="F14" i="1"/>
  <c r="P14" i="1" s="1"/>
  <c r="M13" i="1"/>
  <c r="M58" i="1" s="1"/>
  <c r="L13" i="1"/>
  <c r="L58" i="1" s="1"/>
  <c r="K13" i="1"/>
  <c r="K58" i="1" s="1"/>
  <c r="J13" i="1"/>
  <c r="J58" i="1" s="1"/>
  <c r="I13" i="1"/>
  <c r="I58" i="1" s="1"/>
  <c r="H13" i="1"/>
  <c r="H58" i="1" s="1"/>
  <c r="G13" i="1"/>
  <c r="G58" i="1" s="1"/>
  <c r="F13" i="1"/>
  <c r="F58" i="1" s="1"/>
  <c r="W12" i="1"/>
  <c r="U12" i="1"/>
  <c r="S12" i="1"/>
  <c r="Q12" i="1"/>
  <c r="L12" i="1"/>
  <c r="L57" i="1" s="1"/>
  <c r="J12" i="1"/>
  <c r="J57" i="1" s="1"/>
  <c r="H12" i="1"/>
  <c r="H57" i="1" s="1"/>
  <c r="F12" i="1"/>
  <c r="P12" i="1" s="1"/>
  <c r="M11" i="1"/>
  <c r="M56" i="1" s="1"/>
  <c r="L11" i="1"/>
  <c r="L56" i="1" s="1"/>
  <c r="K11" i="1"/>
  <c r="K56" i="1" s="1"/>
  <c r="J11" i="1"/>
  <c r="T11" i="1" s="1"/>
  <c r="I11" i="1"/>
  <c r="I56" i="1" s="1"/>
  <c r="H11" i="1"/>
  <c r="H56" i="1" s="1"/>
  <c r="G11" i="1"/>
  <c r="G56" i="1" s="1"/>
  <c r="F11" i="1"/>
  <c r="F56" i="1" s="1"/>
  <c r="M10" i="1"/>
  <c r="M55" i="1" s="1"/>
  <c r="L10" i="1"/>
  <c r="L55" i="1" s="1"/>
  <c r="K10" i="1"/>
  <c r="K55" i="1" s="1"/>
  <c r="J10" i="1"/>
  <c r="J55" i="1" s="1"/>
  <c r="I10" i="1"/>
  <c r="I55" i="1" s="1"/>
  <c r="H10" i="1"/>
  <c r="H55" i="1" s="1"/>
  <c r="G10" i="1"/>
  <c r="G55" i="1" s="1"/>
  <c r="F10" i="1"/>
  <c r="P10" i="1" s="1"/>
  <c r="T4" i="1"/>
  <c r="S4" i="1"/>
  <c r="R4" i="1"/>
  <c r="Q4" i="1"/>
  <c r="P4" i="1"/>
  <c r="T3" i="1"/>
  <c r="S3" i="1"/>
  <c r="R3" i="1"/>
  <c r="Q3" i="1"/>
  <c r="P3" i="1"/>
  <c r="R16" i="1" l="1"/>
  <c r="R22" i="1"/>
  <c r="C36" i="1"/>
  <c r="M47" i="1" s="1"/>
  <c r="J70" i="1"/>
  <c r="F65" i="1"/>
  <c r="J65" i="1"/>
  <c r="F63" i="1"/>
  <c r="F69" i="1"/>
  <c r="F59" i="1"/>
  <c r="R24" i="1"/>
  <c r="J63" i="1"/>
  <c r="J56" i="1"/>
  <c r="F67" i="1"/>
  <c r="J61" i="1"/>
  <c r="J67" i="1"/>
  <c r="J69" i="1"/>
  <c r="R18" i="1"/>
  <c r="F62" i="1"/>
  <c r="F64" i="1"/>
  <c r="F66" i="1"/>
  <c r="F68" i="1"/>
  <c r="F70" i="1"/>
  <c r="R20" i="1"/>
  <c r="J62" i="1"/>
  <c r="J64" i="1"/>
  <c r="J66" i="1"/>
  <c r="J68" i="1"/>
  <c r="R12" i="1"/>
  <c r="V12" i="1"/>
  <c r="V11" i="1"/>
  <c r="R14" i="1"/>
  <c r="V14" i="1"/>
  <c r="F61" i="1"/>
  <c r="R10" i="1"/>
  <c r="V10" i="1"/>
  <c r="R15" i="1"/>
  <c r="S10" i="1"/>
  <c r="W10" i="1"/>
  <c r="S11" i="1"/>
  <c r="S13" i="1"/>
  <c r="W13" i="1"/>
  <c r="S14" i="1"/>
  <c r="W14" i="1"/>
  <c r="M60" i="1"/>
  <c r="W15" i="1"/>
  <c r="S15" i="1"/>
  <c r="V16" i="1"/>
  <c r="V18" i="1"/>
  <c r="V20" i="1"/>
  <c r="V22" i="1"/>
  <c r="V24" i="1"/>
  <c r="F55" i="1"/>
  <c r="F57" i="1"/>
  <c r="J59" i="1"/>
  <c r="R11" i="1"/>
  <c r="R13" i="1"/>
  <c r="V13" i="1"/>
  <c r="W11" i="1"/>
  <c r="T10" i="1"/>
  <c r="P11" i="1"/>
  <c r="T12" i="1"/>
  <c r="P13" i="1"/>
  <c r="T13" i="1"/>
  <c r="P15" i="1"/>
  <c r="T15" i="1"/>
  <c r="R17" i="1"/>
  <c r="R19" i="1"/>
  <c r="R21" i="1"/>
  <c r="R23" i="1"/>
  <c r="R25" i="1"/>
  <c r="Q10" i="1"/>
  <c r="U10" i="1"/>
  <c r="Q11" i="1"/>
  <c r="U11" i="1"/>
  <c r="Q13" i="1"/>
  <c r="U13" i="1"/>
  <c r="Q14" i="1"/>
  <c r="U14" i="1"/>
  <c r="U15" i="1"/>
  <c r="K60" i="1"/>
  <c r="Q15" i="1"/>
  <c r="V15" i="1"/>
  <c r="V17" i="1"/>
  <c r="V19" i="1"/>
  <c r="V21" i="1"/>
  <c r="V23" i="1"/>
  <c r="V25" i="1"/>
  <c r="S16" i="1"/>
  <c r="W16" i="1"/>
  <c r="S17" i="1"/>
  <c r="W17" i="1"/>
  <c r="S18" i="1"/>
  <c r="W18" i="1"/>
  <c r="S19" i="1"/>
  <c r="W19" i="1"/>
  <c r="S20" i="1"/>
  <c r="W20" i="1"/>
  <c r="S21" i="1"/>
  <c r="W21" i="1"/>
  <c r="S22" i="1"/>
  <c r="W22" i="1"/>
  <c r="S23" i="1"/>
  <c r="W23" i="1"/>
  <c r="S24" i="1"/>
  <c r="W24" i="1"/>
  <c r="S25" i="1"/>
  <c r="W25" i="1"/>
  <c r="G61" i="1"/>
  <c r="K61" i="1"/>
  <c r="G62" i="1"/>
  <c r="K62" i="1"/>
  <c r="G63" i="1"/>
  <c r="K63" i="1"/>
  <c r="G64" i="1"/>
  <c r="K64" i="1"/>
  <c r="G65" i="1"/>
  <c r="K65" i="1"/>
  <c r="G66" i="1"/>
  <c r="K66" i="1"/>
  <c r="G67" i="1"/>
  <c r="K67" i="1"/>
  <c r="G68" i="1"/>
  <c r="K68" i="1"/>
  <c r="G69" i="1"/>
  <c r="K69" i="1"/>
  <c r="G70" i="1"/>
  <c r="K70" i="1"/>
  <c r="G33" i="1" l="1"/>
  <c r="K36" i="1"/>
  <c r="M36" i="1"/>
  <c r="L36" i="1"/>
  <c r="L40" i="1"/>
  <c r="M32" i="1"/>
  <c r="J32" i="1"/>
  <c r="K32" i="1"/>
  <c r="K40" i="1"/>
  <c r="M40" i="1"/>
  <c r="K34" i="1"/>
  <c r="F46" i="1"/>
  <c r="J43" i="1"/>
  <c r="K44" i="1"/>
  <c r="L44" i="1"/>
  <c r="M44" i="1"/>
  <c r="F47" i="1"/>
  <c r="F44" i="1"/>
  <c r="J37" i="1"/>
  <c r="G38" i="1"/>
  <c r="G46" i="1"/>
  <c r="H38" i="1"/>
  <c r="H46" i="1"/>
  <c r="I42" i="1"/>
  <c r="F41" i="1"/>
  <c r="J42" i="1"/>
  <c r="F39" i="1"/>
  <c r="J40" i="1"/>
  <c r="F36" i="1"/>
  <c r="J45" i="1"/>
  <c r="I32" i="1"/>
  <c r="G36" i="1"/>
  <c r="G40" i="1"/>
  <c r="G44" i="1"/>
  <c r="F32" i="1"/>
  <c r="H36" i="1"/>
  <c r="H40" i="1"/>
  <c r="H44" i="1"/>
  <c r="G32" i="1"/>
  <c r="I36" i="1"/>
  <c r="I40" i="1"/>
  <c r="I44" i="1"/>
  <c r="H34" i="1"/>
  <c r="G42" i="1"/>
  <c r="I34" i="1"/>
  <c r="H42" i="1"/>
  <c r="F34" i="1"/>
  <c r="I38" i="1"/>
  <c r="I46" i="1"/>
  <c r="F38" i="1"/>
  <c r="K35" i="1"/>
  <c r="L34" i="1"/>
  <c r="K38" i="1"/>
  <c r="K42" i="1"/>
  <c r="K46" i="1"/>
  <c r="M34" i="1"/>
  <c r="L38" i="1"/>
  <c r="L42" i="1"/>
  <c r="L46" i="1"/>
  <c r="J34" i="1"/>
  <c r="M38" i="1"/>
  <c r="M42" i="1"/>
  <c r="M46" i="1"/>
  <c r="F45" i="1"/>
  <c r="F37" i="1"/>
  <c r="J46" i="1"/>
  <c r="J38" i="1"/>
  <c r="F42" i="1"/>
  <c r="G34" i="1"/>
  <c r="J41" i="1"/>
  <c r="K33" i="1"/>
  <c r="H33" i="1"/>
  <c r="H35" i="1"/>
  <c r="G37" i="1"/>
  <c r="G39" i="1"/>
  <c r="G41" i="1"/>
  <c r="G43" i="1"/>
  <c r="G45" i="1"/>
  <c r="G47" i="1"/>
  <c r="I33" i="1"/>
  <c r="I35" i="1"/>
  <c r="H37" i="1"/>
  <c r="H39" i="1"/>
  <c r="H41" i="1"/>
  <c r="H43" i="1"/>
  <c r="H45" i="1"/>
  <c r="H47" i="1"/>
  <c r="F33" i="1"/>
  <c r="F35" i="1"/>
  <c r="I37" i="1"/>
  <c r="I39" i="1"/>
  <c r="I41" i="1"/>
  <c r="I43" i="1"/>
  <c r="I45" i="1"/>
  <c r="I47" i="1"/>
  <c r="F43" i="1"/>
  <c r="G35" i="1"/>
  <c r="J44" i="1"/>
  <c r="J36" i="1"/>
  <c r="F40" i="1"/>
  <c r="L32" i="1"/>
  <c r="J47" i="1"/>
  <c r="J39" i="1"/>
  <c r="H32" i="1"/>
  <c r="L33" i="1"/>
  <c r="L35" i="1"/>
  <c r="K37" i="1"/>
  <c r="K39" i="1"/>
  <c r="K41" i="1"/>
  <c r="K43" i="1"/>
  <c r="K45" i="1"/>
  <c r="K47" i="1"/>
  <c r="M33" i="1"/>
  <c r="M35" i="1"/>
  <c r="L37" i="1"/>
  <c r="L39" i="1"/>
  <c r="L41" i="1"/>
  <c r="L43" i="1"/>
  <c r="L45" i="1"/>
  <c r="L47" i="1"/>
  <c r="J33" i="1"/>
  <c r="J35" i="1"/>
  <c r="M37" i="1"/>
  <c r="M39" i="1"/>
  <c r="M41" i="1"/>
  <c r="M43" i="1"/>
  <c r="M45" i="1"/>
</calcChain>
</file>

<file path=xl/sharedStrings.xml><?xml version="1.0" encoding="utf-8"?>
<sst xmlns="http://schemas.openxmlformats.org/spreadsheetml/2006/main" count="888" uniqueCount="104">
  <si>
    <t>1MB</t>
  </si>
  <si>
    <t>1GB</t>
  </si>
  <si>
    <t>2GB</t>
  </si>
  <si>
    <t>Test Description</t>
  </si>
  <si>
    <t>DDR3 Memory Elapsed Time (nS)</t>
  </si>
  <si>
    <t>32KB</t>
  </si>
  <si>
    <t>4KB</t>
  </si>
  <si>
    <t xml:space="preserve">Single Presicion </t>
  </si>
  <si>
    <t xml:space="preserve">Double Presicion </t>
  </si>
  <si>
    <t>TI C6678 DSP @ 1GHz using MATHLIB</t>
  </si>
  <si>
    <t>4KWord</t>
  </si>
  <si>
    <t>32KWord</t>
  </si>
  <si>
    <t>1MWord</t>
  </si>
  <si>
    <t>1GWord</t>
  </si>
  <si>
    <t xml:space="preserve">Note: Data collected using only Core 0. With 8 cores (parallelism), theoretical processing rate can be shortened to 1/8 the values shown </t>
  </si>
  <si>
    <t>Note: 1 Word = 32 bits</t>
  </si>
  <si>
    <t>Functions</t>
  </si>
  <si>
    <t>atan( a ) -&gt; arc tan(a)</t>
  </si>
  <si>
    <t>cos( a ) -&gt; cosine(a)</t>
  </si>
  <si>
    <t>Note: double precision is 64 bits (double)</t>
  </si>
  <si>
    <t>Note: single precision is 32 bits (float)</t>
  </si>
  <si>
    <t>exp10 ( a ) -&gt; 10^a</t>
  </si>
  <si>
    <t>exp2( a ) -&gt; 2^a</t>
  </si>
  <si>
    <t>exp ( a ) -&gt; e^a</t>
  </si>
  <si>
    <t>log ( a ) -&gt; log base e</t>
  </si>
  <si>
    <t>pow(a , b) -&gt; a^b</t>
  </si>
  <si>
    <t>atan2(a ,  b) -&gt; arc tan(a/b)</t>
  </si>
  <si>
    <t>div(a ,  b)  -&gt; a/b</t>
  </si>
  <si>
    <t>recip( a ) -&gt; 1/a</t>
  </si>
  <si>
    <t>rsqrt( a ) -&gt; 1/(a)^(1/2)</t>
  </si>
  <si>
    <t>sin( a ) -&gt; sine(a)</t>
  </si>
  <si>
    <t>sqrt( a ) -&gt; a^(1/2)</t>
  </si>
  <si>
    <t>Read Test from DDR3 to L2 using EDMA</t>
  </si>
  <si>
    <t>Read Test from DDR3 to L2 using For loop</t>
  </si>
  <si>
    <t>Note: For Functions -&gt; arguments in L2SRAM</t>
  </si>
  <si>
    <t>log10 ( a ) -&gt; log base 10</t>
  </si>
  <si>
    <t>log2 ( a ) -&gt; log base 2</t>
  </si>
  <si>
    <t>Elapsed Time (ns)</t>
  </si>
  <si>
    <t>DDR3 Memory Bandwidth (MB/s)</t>
  </si>
  <si>
    <t>TBD</t>
  </si>
  <si>
    <t>Read Test from NAND Flash to L2 using EMIF16</t>
  </si>
  <si>
    <t>TI C6678 DSP @ 1GHz and 20 degrees celsius</t>
  </si>
  <si>
    <t>Worts case Energy Required to complete Operation (Jules)</t>
  </si>
  <si>
    <t>Power Numbers</t>
  </si>
  <si>
    <t xml:space="preserve">CLKS+Leakage </t>
  </si>
  <si>
    <t>Module</t>
  </si>
  <si>
    <t>Enabled?</t>
  </si>
  <si>
    <t>DDR3</t>
  </si>
  <si>
    <t>PCIE</t>
  </si>
  <si>
    <t>UART</t>
  </si>
  <si>
    <t>Core 0 Activity</t>
  </si>
  <si>
    <t>Total Power</t>
  </si>
  <si>
    <t>Power in W</t>
  </si>
  <si>
    <t>NOTE: Enable (1) or Disable (0) modules to see power consumption. CLKS and Core are a must</t>
  </si>
  <si>
    <t>Note: Power numbers when using only Core 0 and all peripherals OFF (including PCIE). Numbers reported include leakage, clock tree, and phase-locked loop (PLL) power in addition to core processing power. Numbers based on worst case corner lot material. For more info go to http://www.ti.com/lit/an/sprabi5a/sprabi5a.pdf</t>
  </si>
  <si>
    <t>Bandwidth</t>
  </si>
  <si>
    <t>Bandwidth (MB/s)</t>
  </si>
  <si>
    <t>cmp</t>
  </si>
  <si>
    <t xml:space="preserve">  Function</t>
  </si>
  <si>
    <t xml:space="preserve">     4096 words</t>
  </si>
  <si>
    <t xml:space="preserve">    32768 words</t>
  </si>
  <si>
    <t xml:space="preserve">  1048576 words</t>
  </si>
  <si>
    <t>1073741824 words</t>
  </si>
  <si>
    <t>N/A</t>
  </si>
  <si>
    <t>4K</t>
  </si>
  <si>
    <t>32K</t>
  </si>
  <si>
    <t>1M</t>
  </si>
  <si>
    <t>1G</t>
  </si>
  <si>
    <t>cmp(byte a,byte b) -&gt; if a&gt;b then 1</t>
  </si>
  <si>
    <t>RAW Output</t>
  </si>
  <si>
    <t>SP= 32 bits (except cmp -&gt; 8 bits), DP = 64 bits</t>
  </si>
  <si>
    <t>cmp (8-bit data)</t>
  </si>
  <si>
    <t>cmp (cycles/byte)</t>
  </si>
  <si>
    <t>Cycles/Operation</t>
  </si>
  <si>
    <t xml:space="preserve">atan2sp   </t>
  </si>
  <si>
    <t xml:space="preserve">atansp    </t>
  </si>
  <si>
    <t xml:space="preserve">cmp       </t>
  </si>
  <si>
    <t xml:space="preserve">cossp     </t>
  </si>
  <si>
    <t xml:space="preserve">divsp     </t>
  </si>
  <si>
    <t xml:space="preserve">exp10sp   </t>
  </si>
  <si>
    <t xml:space="preserve">exp2sp    </t>
  </si>
  <si>
    <t xml:space="preserve">expsp     </t>
  </si>
  <si>
    <t xml:space="preserve">log10sp   </t>
  </si>
  <si>
    <t xml:space="preserve">log2sp    </t>
  </si>
  <si>
    <t xml:space="preserve">logsp     </t>
  </si>
  <si>
    <t xml:space="preserve">powsp     </t>
  </si>
  <si>
    <t xml:space="preserve">recipsp   </t>
  </si>
  <si>
    <t xml:space="preserve">rsqrtsp   </t>
  </si>
  <si>
    <t xml:space="preserve">sinsp     </t>
  </si>
  <si>
    <t xml:space="preserve">sqrtsp    </t>
  </si>
  <si>
    <t>4K words</t>
  </si>
  <si>
    <t>1MB word</t>
  </si>
  <si>
    <t>1GB words</t>
  </si>
  <si>
    <t>32k words</t>
  </si>
  <si>
    <t>1 Core</t>
  </si>
  <si>
    <t>2 Cores</t>
  </si>
  <si>
    <t>4 Cores</t>
  </si>
  <si>
    <t>7 Cores</t>
  </si>
  <si>
    <t>Latency Ratio Comparison</t>
  </si>
  <si>
    <t>Latency (ns) Comparison</t>
  </si>
  <si>
    <t>1 Core VS 1 Core</t>
  </si>
  <si>
    <t>1 Core VS 7 Cores</t>
  </si>
  <si>
    <t>1 Core VS 4 Cores</t>
  </si>
  <si>
    <t>1 Core VS 2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</si>
</sst>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applyBorder="1"/>
    <xf numFmtId="0" fontId="0" fillId="2" borderId="9" xfId="0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0" fillId="9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2" borderId="0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5" borderId="0" xfId="0" applyFill="1"/>
    <xf numFmtId="0" fontId="0" fillId="9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5" borderId="12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5" borderId="12" xfId="0" applyFill="1" applyBorder="1" applyAlignment="1">
      <alignment horizontal="center" vertical="center" wrapText="1"/>
    </xf>
    <xf numFmtId="1" fontId="0" fillId="0" borderId="1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1" fontId="0" fillId="0" borderId="18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0" fillId="5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1" fontId="0" fillId="0" borderId="2" xfId="0" applyNumberFormat="1" applyBorder="1"/>
    <xf numFmtId="1" fontId="0" fillId="0" borderId="21" xfId="0" applyNumberFormat="1" applyBorder="1"/>
    <xf numFmtId="0" fontId="0" fillId="5" borderId="2" xfId="0" applyFill="1" applyBorder="1" applyAlignment="1">
      <alignment horizontal="center" vertical="center"/>
    </xf>
    <xf numFmtId="0" fontId="6" fillId="11" borderId="22" xfId="0" applyFont="1" applyFill="1" applyBorder="1" applyAlignment="1">
      <alignment horizontal="center"/>
    </xf>
    <xf numFmtId="0" fontId="0" fillId="6" borderId="23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4" fillId="9" borderId="23" xfId="0" applyFont="1" applyFill="1" applyBorder="1" applyAlignment="1">
      <alignment horizontal="center" vertical="center" wrapText="1"/>
    </xf>
    <xf numFmtId="0" fontId="4" fillId="9" borderId="24" xfId="0" applyFont="1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9" borderId="25" xfId="0" applyFill="1" applyBorder="1" applyAlignment="1">
      <alignment horizontal="center" vertical="center" wrapText="1"/>
    </xf>
    <xf numFmtId="0" fontId="4" fillId="9" borderId="25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 wrapText="1"/>
    </xf>
    <xf numFmtId="0" fontId="6" fillId="11" borderId="27" xfId="0" applyFont="1" applyFill="1" applyBorder="1" applyAlignment="1">
      <alignment horizontal="center"/>
    </xf>
    <xf numFmtId="2" fontId="0" fillId="0" borderId="16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5" borderId="11" xfId="0" applyFill="1" applyBorder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/>
    </xf>
    <xf numFmtId="0" fontId="5" fillId="10" borderId="15" xfId="0" applyFont="1" applyFill="1" applyBorder="1" applyAlignment="1">
      <alignment horizontal="center"/>
    </xf>
    <xf numFmtId="0" fontId="6" fillId="12" borderId="27" xfId="0" applyFont="1" applyFill="1" applyBorder="1" applyAlignment="1">
      <alignment horizontal="center"/>
    </xf>
    <xf numFmtId="0" fontId="6" fillId="12" borderId="2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88"/>
  <sheetViews>
    <sheetView zoomScaleNormal="100" workbookViewId="0">
      <selection activeCell="E31" sqref="E31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6" x14ac:dyDescent="0.25">
      <c r="E1" s="5" t="s">
        <v>9</v>
      </c>
      <c r="F1" s="103" t="s">
        <v>4</v>
      </c>
      <c r="G1" s="104"/>
      <c r="H1" s="104"/>
      <c r="I1" s="104"/>
      <c r="J1" s="105"/>
      <c r="K1" s="108"/>
      <c r="L1" s="108"/>
      <c r="M1" s="108"/>
      <c r="O1" s="5" t="s">
        <v>9</v>
      </c>
      <c r="P1" s="103" t="s">
        <v>38</v>
      </c>
      <c r="Q1" s="104"/>
      <c r="R1" s="104"/>
      <c r="S1" s="104"/>
      <c r="T1" s="105"/>
      <c r="U1" s="108"/>
      <c r="V1" s="108"/>
      <c r="W1" s="108"/>
    </row>
    <row r="2" spans="4:26" x14ac:dyDescent="0.25">
      <c r="D2" s="34"/>
      <c r="E2" s="35" t="s">
        <v>3</v>
      </c>
      <c r="F2" s="35" t="s">
        <v>6</v>
      </c>
      <c r="G2" s="35" t="s">
        <v>5</v>
      </c>
      <c r="H2" s="35" t="s">
        <v>0</v>
      </c>
      <c r="I2" s="35" t="s">
        <v>1</v>
      </c>
      <c r="J2" s="35" t="s">
        <v>2</v>
      </c>
      <c r="K2" s="34"/>
      <c r="L2" s="34"/>
      <c r="M2" s="34"/>
      <c r="O2" s="35" t="s">
        <v>3</v>
      </c>
      <c r="P2" s="35" t="s">
        <v>6</v>
      </c>
      <c r="Q2" s="35" t="s">
        <v>5</v>
      </c>
      <c r="R2" s="35" t="s">
        <v>0</v>
      </c>
      <c r="S2" s="35" t="s">
        <v>1</v>
      </c>
      <c r="T2" s="35" t="s">
        <v>2</v>
      </c>
      <c r="U2" s="34"/>
      <c r="V2" s="34"/>
      <c r="W2" s="34"/>
    </row>
    <row r="3" spans="4:26" x14ac:dyDescent="0.25">
      <c r="D3" s="13"/>
      <c r="E3" s="1" t="s">
        <v>32</v>
      </c>
      <c r="F3" s="20">
        <v>1379</v>
      </c>
      <c r="G3" s="20">
        <v>6646</v>
      </c>
      <c r="H3" s="20">
        <v>209827</v>
      </c>
      <c r="I3" s="20">
        <v>213979445</v>
      </c>
      <c r="J3" s="20">
        <v>427972203</v>
      </c>
      <c r="K3" s="13"/>
      <c r="L3" s="13"/>
      <c r="M3" s="13"/>
      <c r="O3" s="1" t="s">
        <v>32</v>
      </c>
      <c r="P3" s="21">
        <f>4096*1000/F3</f>
        <v>2970.2683103698332</v>
      </c>
      <c r="Q3" s="21">
        <f>32768*1000/G3</f>
        <v>4930.4845019560635</v>
      </c>
      <c r="R3" s="21">
        <f>1024*1024*1000/H3</f>
        <v>4997.3359005275779</v>
      </c>
      <c r="S3" s="21">
        <f>1024*1024*1024*1000/I3</f>
        <v>5017.9671416569945</v>
      </c>
      <c r="T3" s="21">
        <f>2*1024*1024*1024*1000/J3</f>
        <v>5017.8110469478315</v>
      </c>
      <c r="U3" s="13"/>
      <c r="V3" s="13"/>
      <c r="W3" s="13"/>
    </row>
    <row r="4" spans="4:26" x14ac:dyDescent="0.25">
      <c r="D4" s="13"/>
      <c r="E4" s="1" t="s">
        <v>33</v>
      </c>
      <c r="F4" s="20">
        <v>87166</v>
      </c>
      <c r="G4" s="20">
        <v>713865</v>
      </c>
      <c r="H4" s="20">
        <v>23187872</v>
      </c>
      <c r="I4" s="20">
        <v>23752100446</v>
      </c>
      <c r="J4" s="20">
        <v>46017545643</v>
      </c>
      <c r="K4" s="13"/>
      <c r="L4" s="13"/>
      <c r="M4" s="13"/>
      <c r="O4" s="1" t="s">
        <v>33</v>
      </c>
      <c r="P4" s="21">
        <f>4096*1024/F4</f>
        <v>48.118578344767457</v>
      </c>
      <c r="Q4" s="21">
        <f>32768*1024/G4</f>
        <v>47.003890091263756</v>
      </c>
      <c r="R4" s="21">
        <f>1024*1024*1000/H4</f>
        <v>45.220880984680271</v>
      </c>
      <c r="S4" s="21">
        <f>1024*1024*1024*1000/I4</f>
        <v>45.206184035855436</v>
      </c>
      <c r="T4" s="21">
        <f>2*1024*1024*1024*1000/J4</f>
        <v>46.666627217800489</v>
      </c>
      <c r="U4" s="13"/>
      <c r="V4" s="13"/>
      <c r="W4" s="13"/>
    </row>
    <row r="5" spans="4:26" x14ac:dyDescent="0.25">
      <c r="D5" s="13"/>
      <c r="E5" s="1" t="s">
        <v>40</v>
      </c>
      <c r="F5" s="20" t="s">
        <v>39</v>
      </c>
      <c r="G5" s="20" t="s">
        <v>39</v>
      </c>
      <c r="H5" s="20" t="s">
        <v>39</v>
      </c>
      <c r="I5" s="20" t="s">
        <v>39</v>
      </c>
      <c r="J5" s="20" t="s">
        <v>39</v>
      </c>
      <c r="K5" s="13"/>
      <c r="L5" s="13"/>
      <c r="M5" s="13"/>
      <c r="O5" s="1" t="s">
        <v>40</v>
      </c>
      <c r="P5" s="20" t="s">
        <v>39</v>
      </c>
      <c r="Q5" s="20" t="s">
        <v>39</v>
      </c>
      <c r="R5" s="20" t="s">
        <v>39</v>
      </c>
      <c r="S5" s="20" t="s">
        <v>39</v>
      </c>
      <c r="T5" s="20" t="s">
        <v>39</v>
      </c>
      <c r="U5" s="13"/>
      <c r="V5" s="13"/>
      <c r="W5" s="13"/>
    </row>
    <row r="7" spans="4:26" x14ac:dyDescent="0.25">
      <c r="E7" s="11" t="s">
        <v>15</v>
      </c>
      <c r="F7" s="102" t="s">
        <v>10</v>
      </c>
      <c r="G7" s="102"/>
      <c r="H7" s="102" t="s">
        <v>11</v>
      </c>
      <c r="I7" s="102"/>
      <c r="J7" s="102" t="s">
        <v>12</v>
      </c>
      <c r="K7" s="102"/>
      <c r="L7" s="102" t="s">
        <v>13</v>
      </c>
      <c r="M7" s="102"/>
      <c r="O7" s="11" t="s">
        <v>15</v>
      </c>
      <c r="P7" s="102" t="s">
        <v>10</v>
      </c>
      <c r="Q7" s="102"/>
      <c r="R7" s="102" t="s">
        <v>11</v>
      </c>
      <c r="S7" s="102"/>
      <c r="T7" s="102" t="s">
        <v>12</v>
      </c>
      <c r="U7" s="102"/>
      <c r="V7" s="102" t="s">
        <v>13</v>
      </c>
      <c r="W7" s="102"/>
    </row>
    <row r="8" spans="4:26" x14ac:dyDescent="0.25">
      <c r="E8" s="5" t="s">
        <v>9</v>
      </c>
      <c r="F8" s="98" t="s">
        <v>37</v>
      </c>
      <c r="G8" s="99"/>
      <c r="H8" s="99"/>
      <c r="I8" s="99"/>
      <c r="J8" s="99"/>
      <c r="K8" s="99"/>
      <c r="L8" s="99"/>
      <c r="M8" s="99"/>
      <c r="O8" s="5" t="s">
        <v>9</v>
      </c>
      <c r="P8" s="98" t="s">
        <v>73</v>
      </c>
      <c r="Q8" s="99"/>
      <c r="R8" s="99"/>
      <c r="S8" s="99"/>
      <c r="T8" s="99"/>
      <c r="U8" s="99"/>
      <c r="V8" s="99"/>
      <c r="W8" s="99"/>
    </row>
    <row r="9" spans="4:26" ht="30" x14ac:dyDescent="0.25">
      <c r="E9" s="12" t="s">
        <v>16</v>
      </c>
      <c r="F9" s="6" t="s">
        <v>7</v>
      </c>
      <c r="G9" s="6" t="s">
        <v>8</v>
      </c>
      <c r="H9" s="6" t="s">
        <v>7</v>
      </c>
      <c r="I9" s="6" t="s">
        <v>8</v>
      </c>
      <c r="J9" s="6" t="s">
        <v>7</v>
      </c>
      <c r="K9" s="6" t="s">
        <v>8</v>
      </c>
      <c r="L9" s="6" t="s">
        <v>7</v>
      </c>
      <c r="M9" s="6" t="s">
        <v>8</v>
      </c>
      <c r="O9" s="12" t="s">
        <v>16</v>
      </c>
      <c r="P9" s="6" t="s">
        <v>7</v>
      </c>
      <c r="Q9" s="6" t="s">
        <v>8</v>
      </c>
      <c r="R9" s="6" t="s">
        <v>7</v>
      </c>
      <c r="S9" s="6" t="s">
        <v>8</v>
      </c>
      <c r="T9" s="6" t="s">
        <v>7</v>
      </c>
      <c r="U9" s="6" t="s">
        <v>8</v>
      </c>
      <c r="V9" s="6" t="s">
        <v>7</v>
      </c>
      <c r="W9" s="6" t="s">
        <v>8</v>
      </c>
    </row>
    <row r="10" spans="4:26" x14ac:dyDescent="0.25">
      <c r="E10" s="14" t="s">
        <v>26</v>
      </c>
      <c r="F10" s="16">
        <f t="shared" ref="F10:F25" si="0">$F73</f>
        <v>526087</v>
      </c>
      <c r="G10" s="16" t="e">
        <f>#REF!</f>
        <v>#REF!</v>
      </c>
      <c r="H10" s="16">
        <f t="shared" ref="H10:H25" si="1">$G73</f>
        <v>4131503</v>
      </c>
      <c r="I10" s="16" t="e">
        <f>#REF!</f>
        <v>#REF!</v>
      </c>
      <c r="J10" s="16">
        <f t="shared" ref="J10:J25" si="2">$H73</f>
        <v>131958773</v>
      </c>
      <c r="K10" s="16" t="e">
        <f>#REF!</f>
        <v>#REF!</v>
      </c>
      <c r="L10" s="16">
        <f t="shared" ref="L10:L25" si="3">$I73</f>
        <v>50877634103</v>
      </c>
      <c r="M10" s="16" t="e">
        <f>#REF!</f>
        <v>#REF!</v>
      </c>
      <c r="O10" s="14" t="s">
        <v>26</v>
      </c>
      <c r="P10" s="18">
        <f>F10/4096</f>
        <v>128.439208984375</v>
      </c>
      <c r="Q10" s="18" t="e">
        <f>G10/4096</f>
        <v>#REF!</v>
      </c>
      <c r="R10" s="18">
        <f>H10/32768</f>
        <v>126.08346557617187</v>
      </c>
      <c r="S10" s="18" t="e">
        <f>I10/32768</f>
        <v>#REF!</v>
      </c>
      <c r="T10" s="18">
        <f>J10/(1048576)</f>
        <v>125.84569263458252</v>
      </c>
      <c r="U10" s="18" t="e">
        <f>K10/(1048576)</f>
        <v>#REF!</v>
      </c>
      <c r="V10" s="18">
        <f>L10/1073741824</f>
        <v>47.383489183150232</v>
      </c>
      <c r="W10" s="18" t="e">
        <f>M10/1073741824</f>
        <v>#REF!</v>
      </c>
      <c r="Y10" s="37"/>
      <c r="Z10" s="37"/>
    </row>
    <row r="11" spans="4:26" x14ac:dyDescent="0.25">
      <c r="E11" s="28" t="s">
        <v>17</v>
      </c>
      <c r="F11" s="15">
        <f t="shared" si="0"/>
        <v>533610</v>
      </c>
      <c r="G11" s="15" t="e">
        <f>#REF!</f>
        <v>#REF!</v>
      </c>
      <c r="H11" s="15">
        <f t="shared" si="1"/>
        <v>4197059</v>
      </c>
      <c r="I11" s="15" t="e">
        <f>#REF!</f>
        <v>#REF!</v>
      </c>
      <c r="J11" s="15">
        <f t="shared" si="2"/>
        <v>105405061</v>
      </c>
      <c r="K11" s="15" t="e">
        <f>#REF!</f>
        <v>#REF!</v>
      </c>
      <c r="L11" s="15">
        <f t="shared" si="3"/>
        <v>102898830663</v>
      </c>
      <c r="M11" s="15" t="e">
        <f>#REF!</f>
        <v>#REF!</v>
      </c>
      <c r="O11" s="9" t="s">
        <v>17</v>
      </c>
      <c r="P11" s="18">
        <f t="shared" ref="P11:Q25" si="4">F11/4096</f>
        <v>130.27587890625</v>
      </c>
      <c r="Q11" s="18" t="e">
        <f t="shared" si="4"/>
        <v>#REF!</v>
      </c>
      <c r="R11" s="18">
        <f t="shared" ref="R11:S25" si="5">H11/32768</f>
        <v>128.08407592773437</v>
      </c>
      <c r="S11" s="18" t="e">
        <f t="shared" si="5"/>
        <v>#REF!</v>
      </c>
      <c r="T11" s="18">
        <f t="shared" ref="T11:U25" si="6">J11/(1048576)</f>
        <v>100.52209949493408</v>
      </c>
      <c r="U11" s="18" t="e">
        <f t="shared" si="6"/>
        <v>#REF!</v>
      </c>
      <c r="V11" s="18">
        <f t="shared" ref="V11:W25" si="7">L11/1073741824</f>
        <v>95.832003897987306</v>
      </c>
      <c r="W11" s="18" t="e">
        <f t="shared" si="7"/>
        <v>#REF!</v>
      </c>
      <c r="Y11" s="37"/>
      <c r="Z11" s="37"/>
    </row>
    <row r="12" spans="4:26" x14ac:dyDescent="0.25">
      <c r="E12" s="28" t="s">
        <v>71</v>
      </c>
      <c r="F12" s="15">
        <f t="shared" si="0"/>
        <v>83686</v>
      </c>
      <c r="G12" s="45" t="e">
        <f>#REF!</f>
        <v>#REF!</v>
      </c>
      <c r="H12" s="15">
        <f t="shared" si="1"/>
        <v>608999</v>
      </c>
      <c r="I12" s="45" t="e">
        <f>#REF!</f>
        <v>#REF!</v>
      </c>
      <c r="J12" s="15">
        <f t="shared" si="2"/>
        <v>19223933</v>
      </c>
      <c r="K12" s="45" t="e">
        <f>#REF!</f>
        <v>#REF!</v>
      </c>
      <c r="L12" s="15">
        <f t="shared" si="3"/>
        <v>19680224307</v>
      </c>
      <c r="M12" s="45" t="e">
        <f>#REF!</f>
        <v>#REF!</v>
      </c>
      <c r="O12" s="9" t="s">
        <v>72</v>
      </c>
      <c r="P12" s="31">
        <f t="shared" si="4"/>
        <v>20.43115234375</v>
      </c>
      <c r="Q12" s="31" t="e">
        <f t="shared" si="4"/>
        <v>#REF!</v>
      </c>
      <c r="R12" s="18">
        <f t="shared" si="5"/>
        <v>18.585174560546875</v>
      </c>
      <c r="S12" s="31" t="e">
        <f t="shared" ref="S12" si="8">I12/4096</f>
        <v>#REF!</v>
      </c>
      <c r="T12" s="18">
        <f t="shared" si="6"/>
        <v>18.333371162414551</v>
      </c>
      <c r="U12" s="31" t="e">
        <f t="shared" ref="U12" si="9">K12/4096</f>
        <v>#REF!</v>
      </c>
      <c r="V12" s="18">
        <f t="shared" si="7"/>
        <v>18.328637170605361</v>
      </c>
      <c r="W12" s="31" t="e">
        <f t="shared" ref="W12" si="10">M12/4096</f>
        <v>#REF!</v>
      </c>
      <c r="Y12" s="37"/>
      <c r="Z12" s="37"/>
    </row>
    <row r="13" spans="4:26" x14ac:dyDescent="0.25">
      <c r="E13" s="28" t="s">
        <v>18</v>
      </c>
      <c r="F13" s="17">
        <f t="shared" si="0"/>
        <v>452333</v>
      </c>
      <c r="G13" s="15" t="e">
        <f>#REF!</f>
        <v>#REF!</v>
      </c>
      <c r="H13" s="17">
        <f t="shared" si="1"/>
        <v>3541787</v>
      </c>
      <c r="I13" s="15" t="e">
        <f>#REF!</f>
        <v>#REF!</v>
      </c>
      <c r="J13" s="17">
        <f t="shared" si="2"/>
        <v>113076427</v>
      </c>
      <c r="K13" s="15" t="e">
        <f>#REF!</f>
        <v>#REF!</v>
      </c>
      <c r="L13" s="17">
        <f t="shared" si="3"/>
        <v>115785125307</v>
      </c>
      <c r="M13" s="15" t="e">
        <f>#REF!</f>
        <v>#REF!</v>
      </c>
      <c r="O13" s="4" t="s">
        <v>18</v>
      </c>
      <c r="P13" s="31">
        <f t="shared" si="4"/>
        <v>110.432861328125</v>
      </c>
      <c r="Q13" s="31" t="e">
        <f t="shared" si="4"/>
        <v>#REF!</v>
      </c>
      <c r="R13" s="31">
        <f t="shared" si="5"/>
        <v>108.08676147460937</v>
      </c>
      <c r="S13" s="31" t="e">
        <f t="shared" si="5"/>
        <v>#REF!</v>
      </c>
      <c r="T13" s="31">
        <f t="shared" si="6"/>
        <v>107.83808422088623</v>
      </c>
      <c r="U13" s="31" t="e">
        <f t="shared" si="6"/>
        <v>#REF!</v>
      </c>
      <c r="V13" s="31">
        <f t="shared" si="7"/>
        <v>107.83330100309104</v>
      </c>
      <c r="W13" s="31" t="e">
        <f t="shared" si="7"/>
        <v>#REF!</v>
      </c>
      <c r="Y13" s="37"/>
      <c r="Z13" s="37"/>
    </row>
    <row r="14" spans="4:26" x14ac:dyDescent="0.25">
      <c r="E14" s="28" t="s">
        <v>27</v>
      </c>
      <c r="F14" s="17">
        <f t="shared" si="0"/>
        <v>276117</v>
      </c>
      <c r="G14" s="15" t="e">
        <f>#REF!</f>
        <v>#REF!</v>
      </c>
      <c r="H14" s="17">
        <f t="shared" si="1"/>
        <v>2131581</v>
      </c>
      <c r="I14" s="15" t="e">
        <f>#REF!</f>
        <v>#REF!</v>
      </c>
      <c r="J14" s="17">
        <f t="shared" si="2"/>
        <v>67959891</v>
      </c>
      <c r="K14" s="15" t="e">
        <f>#REF!</f>
        <v>#REF!</v>
      </c>
      <c r="L14" s="17">
        <f t="shared" si="3"/>
        <v>69585320765</v>
      </c>
      <c r="M14" s="15" t="e">
        <f>#REF!</f>
        <v>#REF!</v>
      </c>
      <c r="O14" s="3" t="s">
        <v>27</v>
      </c>
      <c r="P14" s="18">
        <f t="shared" si="4"/>
        <v>67.411376953125</v>
      </c>
      <c r="Q14" s="18" t="e">
        <f t="shared" si="4"/>
        <v>#REF!</v>
      </c>
      <c r="R14" s="18">
        <f t="shared" si="5"/>
        <v>65.050689697265625</v>
      </c>
      <c r="S14" s="18" t="e">
        <f t="shared" si="5"/>
        <v>#REF!</v>
      </c>
      <c r="T14" s="18">
        <f t="shared" si="6"/>
        <v>64.811602592468262</v>
      </c>
      <c r="U14" s="18" t="e">
        <f t="shared" si="6"/>
        <v>#REF!</v>
      </c>
      <c r="V14" s="18">
        <f t="shared" si="7"/>
        <v>64.806380090303719</v>
      </c>
      <c r="W14" s="18" t="e">
        <f t="shared" si="7"/>
        <v>#REF!</v>
      </c>
      <c r="Y14" s="37"/>
      <c r="Z14" s="37"/>
    </row>
    <row r="15" spans="4:26" x14ac:dyDescent="0.25">
      <c r="E15" s="28" t="s">
        <v>21</v>
      </c>
      <c r="F15" s="17">
        <f t="shared" si="0"/>
        <v>277348</v>
      </c>
      <c r="G15" s="15" t="e">
        <f>#REF!</f>
        <v>#REF!</v>
      </c>
      <c r="H15" s="17">
        <f t="shared" si="1"/>
        <v>2133383</v>
      </c>
      <c r="I15" s="15" t="e">
        <f>#REF!</f>
        <v>#REF!</v>
      </c>
      <c r="J15" s="17">
        <f t="shared" si="2"/>
        <v>67961557</v>
      </c>
      <c r="K15" s="15" t="e">
        <f>#REF!</f>
        <v>#REF!</v>
      </c>
      <c r="L15" s="17">
        <f t="shared" si="3"/>
        <v>69585329827</v>
      </c>
      <c r="M15" s="15" t="e">
        <f>#REF!</f>
        <v>#REF!</v>
      </c>
      <c r="O15" s="3" t="s">
        <v>21</v>
      </c>
      <c r="P15" s="18">
        <f t="shared" si="4"/>
        <v>67.7119140625</v>
      </c>
      <c r="Q15" s="18" t="e">
        <f t="shared" si="4"/>
        <v>#REF!</v>
      </c>
      <c r="R15" s="18">
        <f t="shared" si="5"/>
        <v>65.105682373046875</v>
      </c>
      <c r="S15" s="18" t="e">
        <f t="shared" si="5"/>
        <v>#REF!</v>
      </c>
      <c r="T15" s="18">
        <f t="shared" si="6"/>
        <v>64.813191413879395</v>
      </c>
      <c r="U15" s="18" t="e">
        <f t="shared" si="6"/>
        <v>#REF!</v>
      </c>
      <c r="V15" s="18">
        <f t="shared" si="7"/>
        <v>64.80638852994889</v>
      </c>
      <c r="W15" s="18" t="e">
        <f t="shared" si="7"/>
        <v>#REF!</v>
      </c>
      <c r="Y15" s="37"/>
      <c r="Z15" s="37"/>
    </row>
    <row r="16" spans="4:26" x14ac:dyDescent="0.25">
      <c r="E16" s="28" t="s">
        <v>22</v>
      </c>
      <c r="F16" s="17">
        <f t="shared" si="0"/>
        <v>282276</v>
      </c>
      <c r="G16" s="15" t="e">
        <f>#REF!</f>
        <v>#REF!</v>
      </c>
      <c r="H16" s="17">
        <f t="shared" si="1"/>
        <v>2137753</v>
      </c>
      <c r="I16" s="15" t="e">
        <f>#REF!</f>
        <v>#REF!</v>
      </c>
      <c r="J16" s="17">
        <f t="shared" si="2"/>
        <v>67968063</v>
      </c>
      <c r="K16" s="15" t="e">
        <f>#REF!</f>
        <v>#REF!</v>
      </c>
      <c r="L16" s="17">
        <f t="shared" si="3"/>
        <v>69586271263</v>
      </c>
      <c r="M16" s="15" t="e">
        <f>#REF!</f>
        <v>#REF!</v>
      </c>
      <c r="O16" s="3" t="s">
        <v>22</v>
      </c>
      <c r="P16" s="18">
        <f t="shared" si="4"/>
        <v>68.9150390625</v>
      </c>
      <c r="Q16" s="18" t="e">
        <f t="shared" si="4"/>
        <v>#REF!</v>
      </c>
      <c r="R16" s="18">
        <f t="shared" si="5"/>
        <v>65.239044189453125</v>
      </c>
      <c r="S16" s="18" t="e">
        <f t="shared" si="5"/>
        <v>#REF!</v>
      </c>
      <c r="T16" s="18">
        <f t="shared" si="6"/>
        <v>64.819396018981934</v>
      </c>
      <c r="U16" s="18" t="e">
        <f t="shared" si="6"/>
        <v>#REF!</v>
      </c>
      <c r="V16" s="18">
        <f t="shared" si="7"/>
        <v>64.807265310548246</v>
      </c>
      <c r="W16" s="18" t="e">
        <f t="shared" si="7"/>
        <v>#REF!</v>
      </c>
      <c r="Y16" s="37"/>
      <c r="Z16" s="37"/>
    </row>
    <row r="17" spans="1:26" x14ac:dyDescent="0.25">
      <c r="E17" s="28" t="s">
        <v>23</v>
      </c>
      <c r="F17" s="17">
        <f t="shared" si="0"/>
        <v>279671</v>
      </c>
      <c r="G17" s="15" t="e">
        <f>#REF!</f>
        <v>#REF!</v>
      </c>
      <c r="H17" s="17">
        <f t="shared" si="1"/>
        <v>2136091</v>
      </c>
      <c r="I17" s="15" t="e">
        <f>#REF!</f>
        <v>#REF!</v>
      </c>
      <c r="J17" s="17">
        <f t="shared" si="2"/>
        <v>67969285</v>
      </c>
      <c r="K17" s="15" t="e">
        <f>#REF!</f>
        <v>#REF!</v>
      </c>
      <c r="L17" s="17">
        <f t="shared" si="3"/>
        <v>69589641181</v>
      </c>
      <c r="M17" s="15" t="e">
        <f>#REF!</f>
        <v>#REF!</v>
      </c>
      <c r="O17" s="3" t="s">
        <v>23</v>
      </c>
      <c r="P17" s="18">
        <f t="shared" si="4"/>
        <v>68.279052734375</v>
      </c>
      <c r="Q17" s="18" t="e">
        <f t="shared" si="4"/>
        <v>#REF!</v>
      </c>
      <c r="R17" s="18">
        <f t="shared" si="5"/>
        <v>65.188323974609375</v>
      </c>
      <c r="S17" s="18" t="e">
        <f t="shared" si="5"/>
        <v>#REF!</v>
      </c>
      <c r="T17" s="18">
        <f t="shared" si="6"/>
        <v>64.820561408996582</v>
      </c>
      <c r="U17" s="18" t="e">
        <f t="shared" si="6"/>
        <v>#REF!</v>
      </c>
      <c r="V17" s="18">
        <f t="shared" si="7"/>
        <v>64.810403791256249</v>
      </c>
      <c r="W17" s="18" t="e">
        <f t="shared" si="7"/>
        <v>#REF!</v>
      </c>
      <c r="Y17" s="37"/>
      <c r="Z17" s="37"/>
    </row>
    <row r="18" spans="1:26" x14ac:dyDescent="0.25">
      <c r="E18" s="28" t="s">
        <v>35</v>
      </c>
      <c r="F18" s="17">
        <f t="shared" si="0"/>
        <v>452312</v>
      </c>
      <c r="G18" s="15" t="e">
        <f>#REF!</f>
        <v>#REF!</v>
      </c>
      <c r="H18" s="17">
        <f t="shared" si="1"/>
        <v>3541749</v>
      </c>
      <c r="I18" s="15" t="e">
        <f>#REF!</f>
        <v>#REF!</v>
      </c>
      <c r="J18" s="17">
        <f t="shared" si="2"/>
        <v>113077509</v>
      </c>
      <c r="K18" s="15" t="e">
        <f>#REF!</f>
        <v>#REF!</v>
      </c>
      <c r="L18" s="17">
        <f t="shared" si="3"/>
        <v>115785665811</v>
      </c>
      <c r="M18" s="15" t="e">
        <f>#REF!</f>
        <v>#REF!</v>
      </c>
      <c r="O18" s="3" t="s">
        <v>35</v>
      </c>
      <c r="P18" s="18">
        <f t="shared" si="4"/>
        <v>110.427734375</v>
      </c>
      <c r="Q18" s="18" t="e">
        <f t="shared" si="4"/>
        <v>#REF!</v>
      </c>
      <c r="R18" s="18">
        <f t="shared" si="5"/>
        <v>108.08560180664062</v>
      </c>
      <c r="S18" s="18" t="e">
        <f t="shared" si="5"/>
        <v>#REF!</v>
      </c>
      <c r="T18" s="18">
        <f t="shared" si="6"/>
        <v>107.83911609649658</v>
      </c>
      <c r="U18" s="18" t="e">
        <f t="shared" si="6"/>
        <v>#REF!</v>
      </c>
      <c r="V18" s="18">
        <f t="shared" si="7"/>
        <v>107.83380438666791</v>
      </c>
      <c r="W18" s="18" t="e">
        <f t="shared" si="7"/>
        <v>#REF!</v>
      </c>
      <c r="Y18" s="37"/>
      <c r="Z18" s="37"/>
    </row>
    <row r="19" spans="1:26" x14ac:dyDescent="0.25">
      <c r="E19" s="28" t="s">
        <v>36</v>
      </c>
      <c r="F19" s="17">
        <f t="shared" si="0"/>
        <v>452284</v>
      </c>
      <c r="G19" s="15" t="e">
        <f>#REF!</f>
        <v>#REF!</v>
      </c>
      <c r="H19" s="17">
        <f t="shared" si="1"/>
        <v>3541173</v>
      </c>
      <c r="I19" s="15" t="e">
        <f>#REF!</f>
        <v>#REF!</v>
      </c>
      <c r="J19" s="17">
        <f t="shared" si="2"/>
        <v>113076967</v>
      </c>
      <c r="K19" s="15" t="e">
        <f>#REF!</f>
        <v>#REF!</v>
      </c>
      <c r="L19" s="17">
        <f t="shared" si="3"/>
        <v>115785418157</v>
      </c>
      <c r="M19" s="15" t="e">
        <f>#REF!</f>
        <v>#REF!</v>
      </c>
      <c r="O19" s="3" t="s">
        <v>36</v>
      </c>
      <c r="P19" s="18">
        <f t="shared" si="4"/>
        <v>110.4208984375</v>
      </c>
      <c r="Q19" s="18" t="e">
        <f t="shared" si="4"/>
        <v>#REF!</v>
      </c>
      <c r="R19" s="18">
        <f t="shared" si="5"/>
        <v>108.06802368164062</v>
      </c>
      <c r="S19" s="18" t="e">
        <f t="shared" si="5"/>
        <v>#REF!</v>
      </c>
      <c r="T19" s="18">
        <f t="shared" si="6"/>
        <v>107.83859920501709</v>
      </c>
      <c r="U19" s="18" t="e">
        <f t="shared" si="6"/>
        <v>#REF!</v>
      </c>
      <c r="V19" s="18">
        <f t="shared" si="7"/>
        <v>107.83357374090701</v>
      </c>
      <c r="W19" s="18" t="e">
        <f t="shared" si="7"/>
        <v>#REF!</v>
      </c>
      <c r="Y19" s="37"/>
      <c r="Z19" s="37"/>
    </row>
    <row r="20" spans="1:26" x14ac:dyDescent="0.25">
      <c r="E20" s="28" t="s">
        <v>24</v>
      </c>
      <c r="F20" s="17">
        <f t="shared" si="0"/>
        <v>448158</v>
      </c>
      <c r="G20" s="15" t="e">
        <f>#REF!</f>
        <v>#REF!</v>
      </c>
      <c r="H20" s="17">
        <f t="shared" si="1"/>
        <v>3508587</v>
      </c>
      <c r="I20" s="15" t="e">
        <f>#REF!</f>
        <v>#REF!</v>
      </c>
      <c r="J20" s="17">
        <f t="shared" si="2"/>
        <v>112027965</v>
      </c>
      <c r="K20" s="15" t="e">
        <f>#REF!</f>
        <v>#REF!</v>
      </c>
      <c r="L20" s="17">
        <f t="shared" si="3"/>
        <v>114711127791</v>
      </c>
      <c r="M20" s="15" t="e">
        <f>#REF!</f>
        <v>#REF!</v>
      </c>
      <c r="O20" s="3" t="s">
        <v>24</v>
      </c>
      <c r="P20" s="18">
        <f t="shared" si="4"/>
        <v>109.41357421875</v>
      </c>
      <c r="Q20" s="18" t="e">
        <f t="shared" si="4"/>
        <v>#REF!</v>
      </c>
      <c r="R20" s="18">
        <f t="shared" si="5"/>
        <v>107.07357788085937</v>
      </c>
      <c r="S20" s="18" t="e">
        <f t="shared" si="5"/>
        <v>#REF!</v>
      </c>
      <c r="T20" s="18">
        <f t="shared" si="6"/>
        <v>106.8381929397583</v>
      </c>
      <c r="U20" s="18" t="e">
        <f t="shared" si="6"/>
        <v>#REF!</v>
      </c>
      <c r="V20" s="18">
        <f t="shared" si="7"/>
        <v>106.83306287135929</v>
      </c>
      <c r="W20" s="18" t="e">
        <f t="shared" si="7"/>
        <v>#REF!</v>
      </c>
      <c r="Y20" s="37"/>
      <c r="Z20" s="37"/>
    </row>
    <row r="21" spans="1:26" x14ac:dyDescent="0.25">
      <c r="E21" s="28" t="s">
        <v>25</v>
      </c>
      <c r="F21" s="17">
        <f t="shared" si="0"/>
        <v>894757</v>
      </c>
      <c r="G21" s="15" t="e">
        <f>#REF!</f>
        <v>#REF!</v>
      </c>
      <c r="H21" s="17">
        <f t="shared" si="1"/>
        <v>7081369</v>
      </c>
      <c r="I21" s="15" t="e">
        <f>#REF!</f>
        <v>#REF!</v>
      </c>
      <c r="J21" s="17">
        <f t="shared" si="2"/>
        <v>86285089</v>
      </c>
      <c r="K21" s="15" t="e">
        <f>#REF!</f>
        <v>#REF!</v>
      </c>
      <c r="L21" s="17">
        <f t="shared" si="3"/>
        <v>55650735625</v>
      </c>
      <c r="M21" s="15" t="e">
        <f>#REF!</f>
        <v>#REF!</v>
      </c>
      <c r="O21" s="3" t="s">
        <v>25</v>
      </c>
      <c r="P21" s="18">
        <f t="shared" si="4"/>
        <v>218.446533203125</v>
      </c>
      <c r="Q21" s="18" t="e">
        <f t="shared" si="4"/>
        <v>#REF!</v>
      </c>
      <c r="R21" s="18">
        <f t="shared" si="5"/>
        <v>216.10623168945312</v>
      </c>
      <c r="S21" s="18" t="e">
        <f t="shared" si="5"/>
        <v>#REF!</v>
      </c>
      <c r="T21" s="18">
        <f t="shared" si="6"/>
        <v>82.287873268127441</v>
      </c>
      <c r="U21" s="18" t="e">
        <f t="shared" si="6"/>
        <v>#REF!</v>
      </c>
      <c r="V21" s="18">
        <f t="shared" si="7"/>
        <v>51.828786381520331</v>
      </c>
      <c r="W21" s="18" t="e">
        <f t="shared" si="7"/>
        <v>#REF!</v>
      </c>
      <c r="Y21" s="37"/>
      <c r="Z21" s="37"/>
    </row>
    <row r="22" spans="1:26" x14ac:dyDescent="0.25">
      <c r="E22" s="30" t="s">
        <v>28</v>
      </c>
      <c r="F22" s="17">
        <f t="shared" si="0"/>
        <v>255009</v>
      </c>
      <c r="G22" s="15" t="e">
        <f>#REF!</f>
        <v>#REF!</v>
      </c>
      <c r="H22" s="17">
        <f t="shared" si="1"/>
        <v>1967783</v>
      </c>
      <c r="I22" s="15" t="e">
        <f>#REF!</f>
        <v>#REF!</v>
      </c>
      <c r="J22" s="17">
        <f t="shared" si="2"/>
        <v>62715499</v>
      </c>
      <c r="K22" s="15" t="e">
        <f>#REF!</f>
        <v>#REF!</v>
      </c>
      <c r="L22" s="17">
        <f t="shared" si="3"/>
        <v>64215239307</v>
      </c>
      <c r="M22" s="15" t="e">
        <f>#REF!</f>
        <v>#REF!</v>
      </c>
      <c r="O22" s="3" t="s">
        <v>28</v>
      </c>
      <c r="P22" s="18">
        <f t="shared" si="4"/>
        <v>62.258056640625</v>
      </c>
      <c r="Q22" s="18" t="e">
        <f t="shared" si="4"/>
        <v>#REF!</v>
      </c>
      <c r="R22" s="18">
        <f t="shared" si="5"/>
        <v>60.051971435546875</v>
      </c>
      <c r="S22" s="18" t="e">
        <f t="shared" si="5"/>
        <v>#REF!</v>
      </c>
      <c r="T22" s="18">
        <f t="shared" si="6"/>
        <v>59.810160636901855</v>
      </c>
      <c r="U22" s="18" t="e">
        <f t="shared" si="6"/>
        <v>#REF!</v>
      </c>
      <c r="V22" s="18">
        <f t="shared" si="7"/>
        <v>59.805102000944316</v>
      </c>
      <c r="W22" s="18" t="e">
        <f t="shared" si="7"/>
        <v>#REF!</v>
      </c>
      <c r="Y22" s="37"/>
      <c r="Z22" s="37"/>
    </row>
    <row r="23" spans="1:26" x14ac:dyDescent="0.25">
      <c r="E23" s="30" t="s">
        <v>29</v>
      </c>
      <c r="F23" s="17">
        <f t="shared" si="0"/>
        <v>299968</v>
      </c>
      <c r="G23" s="15" t="e">
        <f>#REF!</f>
        <v>#REF!</v>
      </c>
      <c r="H23" s="17">
        <f t="shared" si="1"/>
        <v>2328327</v>
      </c>
      <c r="I23" s="15" t="e">
        <f>#REF!</f>
        <v>#REF!</v>
      </c>
      <c r="J23" s="17">
        <f t="shared" si="2"/>
        <v>74255183</v>
      </c>
      <c r="K23" s="15" t="e">
        <f>#REF!</f>
        <v>#REF!</v>
      </c>
      <c r="L23" s="17">
        <f t="shared" si="3"/>
        <v>76032331039</v>
      </c>
      <c r="M23" s="15" t="e">
        <f>#REF!</f>
        <v>#REF!</v>
      </c>
      <c r="O23" s="3" t="s">
        <v>29</v>
      </c>
      <c r="P23" s="18">
        <f t="shared" si="4"/>
        <v>73.234375</v>
      </c>
      <c r="Q23" s="18" t="e">
        <f t="shared" si="4"/>
        <v>#REF!</v>
      </c>
      <c r="R23" s="18">
        <f t="shared" si="5"/>
        <v>71.054901123046875</v>
      </c>
      <c r="S23" s="18" t="e">
        <f t="shared" si="5"/>
        <v>#REF!</v>
      </c>
      <c r="T23" s="18">
        <f t="shared" si="6"/>
        <v>70.815260887145996</v>
      </c>
      <c r="U23" s="18" t="e">
        <f t="shared" si="6"/>
        <v>#REF!</v>
      </c>
      <c r="V23" s="18">
        <f t="shared" si="7"/>
        <v>70.810626297257841</v>
      </c>
      <c r="W23" s="18" t="e">
        <f t="shared" si="7"/>
        <v>#REF!</v>
      </c>
      <c r="Y23" s="37"/>
      <c r="Z23" s="37"/>
    </row>
    <row r="24" spans="1:26" x14ac:dyDescent="0.25">
      <c r="E24" s="30" t="s">
        <v>30</v>
      </c>
      <c r="F24" s="17">
        <f t="shared" si="0"/>
        <v>427053</v>
      </c>
      <c r="G24" s="15" t="e">
        <f>#REF!</f>
        <v>#REF!</v>
      </c>
      <c r="H24" s="17">
        <f t="shared" si="1"/>
        <v>3345119</v>
      </c>
      <c r="I24" s="15" t="e">
        <f>#REF!</f>
        <v>#REF!</v>
      </c>
      <c r="J24" s="17">
        <f t="shared" si="2"/>
        <v>106780181</v>
      </c>
      <c r="K24" s="15" t="e">
        <f>#REF!</f>
        <v>#REF!</v>
      </c>
      <c r="L24" s="17">
        <f t="shared" si="3"/>
        <v>109338249623</v>
      </c>
      <c r="M24" s="15" t="e">
        <f>#REF!</f>
        <v>#REF!</v>
      </c>
      <c r="O24" s="8" t="s">
        <v>30</v>
      </c>
      <c r="P24" s="18">
        <f t="shared" si="4"/>
        <v>104.260986328125</v>
      </c>
      <c r="Q24" s="18" t="e">
        <f t="shared" si="4"/>
        <v>#REF!</v>
      </c>
      <c r="R24" s="18">
        <f t="shared" si="5"/>
        <v>102.08493041992187</v>
      </c>
      <c r="S24" s="18" t="e">
        <f t="shared" si="5"/>
        <v>#REF!</v>
      </c>
      <c r="T24" s="18">
        <f t="shared" si="6"/>
        <v>101.83351612091064</v>
      </c>
      <c r="U24" s="18" t="e">
        <f t="shared" si="6"/>
        <v>#REF!</v>
      </c>
      <c r="V24" s="18">
        <f t="shared" si="7"/>
        <v>101.82918014284223</v>
      </c>
      <c r="W24" s="18" t="e">
        <f t="shared" si="7"/>
        <v>#REF!</v>
      </c>
      <c r="Y24" s="37"/>
      <c r="Z24" s="37"/>
    </row>
    <row r="25" spans="1:26" x14ac:dyDescent="0.25">
      <c r="A25" s="107" t="s">
        <v>53</v>
      </c>
      <c r="B25" s="107"/>
      <c r="C25" s="107"/>
      <c r="E25" s="30" t="s">
        <v>31</v>
      </c>
      <c r="F25" s="17">
        <f t="shared" si="0"/>
        <v>316364</v>
      </c>
      <c r="G25" s="15" t="e">
        <f>#REF!</f>
        <v>#REF!</v>
      </c>
      <c r="H25" s="17">
        <f t="shared" si="1"/>
        <v>2459413</v>
      </c>
      <c r="I25" s="15" t="e">
        <f>#REF!</f>
        <v>#REF!</v>
      </c>
      <c r="J25" s="17">
        <f t="shared" si="2"/>
        <v>78453489</v>
      </c>
      <c r="K25" s="15" t="e">
        <f>#REF!</f>
        <v>#REF!</v>
      </c>
      <c r="L25" s="17">
        <f t="shared" si="3"/>
        <v>80331398077</v>
      </c>
      <c r="M25" s="15" t="e">
        <f>#REF!</f>
        <v>#REF!</v>
      </c>
      <c r="O25" s="9" t="s">
        <v>31</v>
      </c>
      <c r="P25" s="18">
        <f t="shared" si="4"/>
        <v>77.2373046875</v>
      </c>
      <c r="Q25" s="18" t="e">
        <f t="shared" si="4"/>
        <v>#REF!</v>
      </c>
      <c r="R25" s="18">
        <f t="shared" si="5"/>
        <v>75.055328369140625</v>
      </c>
      <c r="S25" s="18" t="e">
        <f t="shared" si="5"/>
        <v>#REF!</v>
      </c>
      <c r="T25" s="18">
        <f t="shared" si="6"/>
        <v>74.819077491760254</v>
      </c>
      <c r="U25" s="18" t="e">
        <f t="shared" si="6"/>
        <v>#REF!</v>
      </c>
      <c r="V25" s="18">
        <f t="shared" si="7"/>
        <v>74.81444447953254</v>
      </c>
      <c r="W25" s="18" t="e">
        <f t="shared" si="7"/>
        <v>#REF!</v>
      </c>
      <c r="Y25" s="37"/>
      <c r="Z25" s="37"/>
    </row>
    <row r="26" spans="1:26" x14ac:dyDescent="0.25">
      <c r="A26" s="107"/>
      <c r="B26" s="107"/>
      <c r="C26" s="107"/>
      <c r="E26" s="2"/>
      <c r="F26" s="22"/>
      <c r="G26" s="22"/>
      <c r="H26" s="22"/>
      <c r="I26" s="22"/>
      <c r="J26" s="22"/>
      <c r="K26" s="22"/>
      <c r="L26" s="22"/>
      <c r="M26" s="22"/>
      <c r="O26" s="2"/>
      <c r="P26" s="23"/>
      <c r="Q26" s="23"/>
      <c r="R26" s="23"/>
      <c r="S26" s="23"/>
      <c r="T26" s="23"/>
      <c r="U26" s="23"/>
      <c r="V26" s="23"/>
      <c r="W26" s="23"/>
    </row>
    <row r="27" spans="1:26" x14ac:dyDescent="0.25">
      <c r="A27" s="107"/>
      <c r="B27" s="107"/>
      <c r="C27" s="107"/>
      <c r="E27" s="100" t="s">
        <v>43</v>
      </c>
      <c r="F27" s="22"/>
      <c r="G27" s="22"/>
      <c r="H27" s="22"/>
      <c r="I27" s="22"/>
      <c r="J27" s="22"/>
      <c r="K27" s="22"/>
      <c r="L27" s="22"/>
      <c r="M27" s="22"/>
      <c r="O27" s="2"/>
      <c r="P27" s="23"/>
      <c r="Q27" s="23"/>
      <c r="R27" s="23"/>
      <c r="S27" s="23"/>
      <c r="T27" s="23"/>
      <c r="U27" s="23"/>
      <c r="V27" s="23"/>
      <c r="W27" s="23"/>
    </row>
    <row r="28" spans="1:26" x14ac:dyDescent="0.25">
      <c r="A28" s="35" t="s">
        <v>45</v>
      </c>
      <c r="B28" s="35" t="s">
        <v>46</v>
      </c>
      <c r="C28" s="35" t="s">
        <v>52</v>
      </c>
      <c r="E28" s="101"/>
      <c r="F28" s="22"/>
      <c r="G28" s="22"/>
      <c r="H28" s="22"/>
      <c r="I28" s="22"/>
      <c r="J28" s="22"/>
      <c r="K28" s="22"/>
      <c r="L28" s="22"/>
      <c r="M28" s="22"/>
      <c r="O28" s="2"/>
      <c r="P28" s="23"/>
      <c r="Q28" s="23"/>
      <c r="R28" s="23"/>
      <c r="S28" s="23"/>
      <c r="T28" s="23"/>
      <c r="U28" s="23"/>
      <c r="V28" s="23"/>
      <c r="W28" s="23"/>
    </row>
    <row r="29" spans="1:26" x14ac:dyDescent="0.25">
      <c r="A29" s="1" t="s">
        <v>44</v>
      </c>
      <c r="B29" s="1">
        <v>1</v>
      </c>
      <c r="C29" s="1">
        <f>B29*1732/1000</f>
        <v>1.732</v>
      </c>
      <c r="E29" s="11" t="s">
        <v>70</v>
      </c>
      <c r="F29" s="102" t="s">
        <v>64</v>
      </c>
      <c r="G29" s="102"/>
      <c r="H29" s="102" t="s">
        <v>65</v>
      </c>
      <c r="I29" s="102"/>
      <c r="J29" s="102" t="s">
        <v>66</v>
      </c>
      <c r="K29" s="102"/>
      <c r="L29" s="102" t="s">
        <v>67</v>
      </c>
      <c r="M29" s="102"/>
      <c r="O29" s="2"/>
      <c r="P29" s="23"/>
      <c r="Q29" s="23"/>
      <c r="R29" s="23"/>
      <c r="S29" s="23"/>
      <c r="T29" s="23"/>
      <c r="U29" s="23"/>
      <c r="V29" s="23"/>
      <c r="W29" s="23"/>
    </row>
    <row r="30" spans="1:26" x14ac:dyDescent="0.25">
      <c r="A30" s="1" t="s">
        <v>50</v>
      </c>
      <c r="B30" s="1">
        <v>1</v>
      </c>
      <c r="C30" s="1">
        <f>B30*795.4/1000</f>
        <v>0.7954</v>
      </c>
      <c r="E30" s="5" t="s">
        <v>41</v>
      </c>
      <c r="F30" s="98" t="s">
        <v>42</v>
      </c>
      <c r="G30" s="99"/>
      <c r="H30" s="99"/>
      <c r="I30" s="99"/>
      <c r="J30" s="99"/>
      <c r="K30" s="99"/>
      <c r="L30" s="99"/>
      <c r="M30" s="99"/>
    </row>
    <row r="31" spans="1:26" ht="15" customHeight="1" x14ac:dyDescent="0.25">
      <c r="A31" s="1" t="s">
        <v>47</v>
      </c>
      <c r="B31" s="1">
        <v>0</v>
      </c>
      <c r="C31" s="1">
        <f>B31*(1169-795.4)/1000</f>
        <v>0</v>
      </c>
      <c r="E31" s="12" t="s">
        <v>16</v>
      </c>
      <c r="F31" s="6" t="s">
        <v>7</v>
      </c>
      <c r="G31" s="6" t="s">
        <v>8</v>
      </c>
      <c r="H31" s="6" t="s">
        <v>7</v>
      </c>
      <c r="I31" s="6" t="s">
        <v>8</v>
      </c>
      <c r="J31" s="6" t="s">
        <v>7</v>
      </c>
      <c r="K31" s="6" t="s">
        <v>8</v>
      </c>
      <c r="L31" s="6" t="s">
        <v>7</v>
      </c>
      <c r="M31" s="6" t="s">
        <v>8</v>
      </c>
      <c r="O31" s="109" t="s">
        <v>14</v>
      </c>
      <c r="P31" s="110"/>
      <c r="Q31" s="110"/>
      <c r="R31" s="110"/>
      <c r="S31" s="110"/>
      <c r="T31" s="110"/>
      <c r="U31" s="110"/>
      <c r="V31" s="110"/>
      <c r="W31" s="111"/>
    </row>
    <row r="32" spans="1:26" x14ac:dyDescent="0.25">
      <c r="A32" s="1" t="s">
        <v>48</v>
      </c>
      <c r="B32" s="1">
        <v>0</v>
      </c>
      <c r="C32" s="1">
        <f>B32*(880-795+1910.49-1732.78)/1000</f>
        <v>0</v>
      </c>
      <c r="E32" s="32" t="s">
        <v>26</v>
      </c>
      <c r="F32" s="24">
        <f>($C$36*F10)/10^9</f>
        <v>1.3296322838000001E-3</v>
      </c>
      <c r="G32" s="24" t="e">
        <f t="shared" ref="G32:M32" si="11">($C$36*G10)/10^9</f>
        <v>#REF!</v>
      </c>
      <c r="H32" s="24">
        <f t="shared" si="11"/>
        <v>1.04419606822E-2</v>
      </c>
      <c r="I32" s="24" t="e">
        <f t="shared" si="11"/>
        <v>#REF!</v>
      </c>
      <c r="J32" s="24">
        <f t="shared" si="11"/>
        <v>0.33351260288020002</v>
      </c>
      <c r="K32" s="24" t="e">
        <f t="shared" si="11"/>
        <v>#REF!</v>
      </c>
      <c r="L32" s="24">
        <f t="shared" si="11"/>
        <v>128.58813243192222</v>
      </c>
      <c r="M32" s="24" t="e">
        <f t="shared" si="11"/>
        <v>#REF!</v>
      </c>
      <c r="O32" s="7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28" t="s">
        <v>17</v>
      </c>
      <c r="F33" s="24">
        <f t="shared" ref="F33:M47" si="12">($C$36*F11)/10^9</f>
        <v>1.3486459140000001E-3</v>
      </c>
      <c r="G33" s="24" t="e">
        <f t="shared" si="12"/>
        <v>#REF!</v>
      </c>
      <c r="H33" s="24">
        <f t="shared" si="12"/>
        <v>1.0607646916600001E-2</v>
      </c>
      <c r="I33" s="24" t="e">
        <f t="shared" si="12"/>
        <v>#REF!</v>
      </c>
      <c r="J33" s="24">
        <f t="shared" si="12"/>
        <v>0.2664007511714</v>
      </c>
      <c r="K33" s="24" t="e">
        <f t="shared" si="12"/>
        <v>#REF!</v>
      </c>
      <c r="L33" s="24">
        <f t="shared" si="12"/>
        <v>260.06650461766623</v>
      </c>
      <c r="M33" s="24" t="e">
        <f t="shared" si="12"/>
        <v>#REF!</v>
      </c>
      <c r="O33" s="19" t="s">
        <v>20</v>
      </c>
    </row>
    <row r="34" spans="1:15" x14ac:dyDescent="0.25">
      <c r="A34" s="1"/>
      <c r="B34" s="1"/>
      <c r="C34" s="1"/>
      <c r="E34" s="28" t="s">
        <v>57</v>
      </c>
      <c r="F34" s="24">
        <f t="shared" si="12"/>
        <v>2.1150799639999999E-4</v>
      </c>
      <c r="G34" s="24" t="e">
        <f t="shared" si="12"/>
        <v>#REF!</v>
      </c>
      <c r="H34" s="24">
        <f t="shared" si="12"/>
        <v>1.5391840726000001E-3</v>
      </c>
      <c r="I34" s="24" t="e">
        <f t="shared" si="12"/>
        <v>#REF!</v>
      </c>
      <c r="J34" s="24">
        <f t="shared" si="12"/>
        <v>4.8586568264199999E-2</v>
      </c>
      <c r="K34" s="24" t="e">
        <f t="shared" si="12"/>
        <v>#REF!</v>
      </c>
      <c r="L34" s="24">
        <f t="shared" si="12"/>
        <v>49.739798913511805</v>
      </c>
      <c r="M34" s="24" t="e">
        <f t="shared" si="12"/>
        <v>#REF!</v>
      </c>
      <c r="O34" s="19"/>
    </row>
    <row r="35" spans="1:15" x14ac:dyDescent="0.25">
      <c r="A35" s="1"/>
      <c r="B35" s="1"/>
      <c r="C35" s="1"/>
      <c r="E35" s="29" t="s">
        <v>18</v>
      </c>
      <c r="F35" s="24">
        <f t="shared" si="12"/>
        <v>1.1432264242E-3</v>
      </c>
      <c r="G35" s="24" t="e">
        <f t="shared" si="12"/>
        <v>#REF!</v>
      </c>
      <c r="H35" s="24">
        <f t="shared" si="12"/>
        <v>8.9515124638000002E-3</v>
      </c>
      <c r="I35" s="24" t="e">
        <f t="shared" si="12"/>
        <v>#REF!</v>
      </c>
      <c r="J35" s="24">
        <f t="shared" si="12"/>
        <v>0.28578936159980001</v>
      </c>
      <c r="K35" s="24" t="e">
        <f t="shared" si="12"/>
        <v>#REF!</v>
      </c>
      <c r="L35" s="24">
        <f t="shared" si="12"/>
        <v>292.63532570091178</v>
      </c>
      <c r="M35" s="24" t="e">
        <f t="shared" si="12"/>
        <v>#REF!</v>
      </c>
      <c r="O35" s="10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27" t="s">
        <v>27</v>
      </c>
      <c r="F36" s="24">
        <f t="shared" si="12"/>
        <v>6.9785810580000004E-4</v>
      </c>
      <c r="G36" s="24" t="e">
        <f t="shared" si="12"/>
        <v>#REF!</v>
      </c>
      <c r="H36" s="24">
        <f t="shared" si="12"/>
        <v>5.3873578194000007E-3</v>
      </c>
      <c r="I36" s="24" t="e">
        <f t="shared" si="12"/>
        <v>#REF!</v>
      </c>
      <c r="J36" s="24">
        <f t="shared" si="12"/>
        <v>0.17176182851340002</v>
      </c>
      <c r="K36" s="24" t="e">
        <f t="shared" si="12"/>
        <v>#REF!</v>
      </c>
      <c r="L36" s="24">
        <f t="shared" si="12"/>
        <v>175.86993970146099</v>
      </c>
      <c r="M36" s="24" t="e">
        <f t="shared" si="12"/>
        <v>#REF!</v>
      </c>
    </row>
    <row r="37" spans="1:15" x14ac:dyDescent="0.25">
      <c r="E37" s="27" t="s">
        <v>21</v>
      </c>
      <c r="F37" s="24">
        <f t="shared" si="12"/>
        <v>7.0096933519999999E-4</v>
      </c>
      <c r="G37" s="24" t="e">
        <f t="shared" si="12"/>
        <v>#REF!</v>
      </c>
      <c r="H37" s="24">
        <f t="shared" si="12"/>
        <v>5.3919121941999994E-3</v>
      </c>
      <c r="I37" s="24" t="e">
        <f t="shared" si="12"/>
        <v>#REF!</v>
      </c>
      <c r="J37" s="24">
        <f t="shared" si="12"/>
        <v>0.1717660391618</v>
      </c>
      <c r="K37" s="24" t="e">
        <f t="shared" si="12"/>
        <v>#REF!</v>
      </c>
      <c r="L37" s="24">
        <f t="shared" si="12"/>
        <v>175.86996260475979</v>
      </c>
      <c r="M37" s="24" t="e">
        <f t="shared" si="12"/>
        <v>#REF!</v>
      </c>
    </row>
    <row r="38" spans="1:15" x14ac:dyDescent="0.25">
      <c r="E38" s="27" t="s">
        <v>22</v>
      </c>
      <c r="F38" s="24">
        <f t="shared" si="12"/>
        <v>7.1342436240000003E-4</v>
      </c>
      <c r="G38" s="24" t="e">
        <f t="shared" si="12"/>
        <v>#REF!</v>
      </c>
      <c r="H38" s="24">
        <f t="shared" si="12"/>
        <v>5.4029569322000008E-3</v>
      </c>
      <c r="I38" s="24" t="e">
        <f t="shared" si="12"/>
        <v>#REF!</v>
      </c>
      <c r="J38" s="24">
        <f t="shared" si="12"/>
        <v>0.17178248242620001</v>
      </c>
      <c r="K38" s="24" t="e">
        <f t="shared" si="12"/>
        <v>#REF!</v>
      </c>
      <c r="L38" s="24">
        <f t="shared" si="12"/>
        <v>175.87234199010621</v>
      </c>
      <c r="M38" s="24" t="e">
        <f t="shared" si="12"/>
        <v>#REF!</v>
      </c>
    </row>
    <row r="39" spans="1:15" x14ac:dyDescent="0.25">
      <c r="E39" s="27" t="s">
        <v>23</v>
      </c>
      <c r="F39" s="24">
        <f t="shared" si="12"/>
        <v>7.0684048539999995E-4</v>
      </c>
      <c r="G39" s="24" t="e">
        <f t="shared" si="12"/>
        <v>#REF!</v>
      </c>
      <c r="H39" s="24">
        <f t="shared" si="12"/>
        <v>5.3987563934000003E-3</v>
      </c>
      <c r="I39" s="24" t="e">
        <f t="shared" si="12"/>
        <v>#REF!</v>
      </c>
      <c r="J39" s="24">
        <f t="shared" si="12"/>
        <v>0.17178557090900001</v>
      </c>
      <c r="K39" s="24" t="e">
        <f t="shared" si="12"/>
        <v>#REF!</v>
      </c>
      <c r="L39" s="24">
        <f t="shared" si="12"/>
        <v>175.88085912085941</v>
      </c>
      <c r="M39" s="24" t="e">
        <f t="shared" si="12"/>
        <v>#REF!</v>
      </c>
    </row>
    <row r="40" spans="1:15" x14ac:dyDescent="0.25">
      <c r="E40" s="27" t="s">
        <v>35</v>
      </c>
      <c r="F40" s="24">
        <f t="shared" si="12"/>
        <v>1.1431733488000001E-3</v>
      </c>
      <c r="G40" s="24" t="e">
        <f t="shared" si="12"/>
        <v>#REF!</v>
      </c>
      <c r="H40" s="24">
        <f t="shared" si="12"/>
        <v>8.9514164226000004E-3</v>
      </c>
      <c r="I40" s="24" t="e">
        <f t="shared" si="12"/>
        <v>#REF!</v>
      </c>
      <c r="J40" s="24">
        <f t="shared" si="12"/>
        <v>0.28579209624660001</v>
      </c>
      <c r="K40" s="24" t="e">
        <f t="shared" si="12"/>
        <v>#REF!</v>
      </c>
      <c r="L40" s="24">
        <f t="shared" si="12"/>
        <v>292.63669177072143</v>
      </c>
      <c r="M40" s="24" t="e">
        <f t="shared" si="12"/>
        <v>#REF!</v>
      </c>
    </row>
    <row r="41" spans="1:15" x14ac:dyDescent="0.25">
      <c r="E41" s="27" t="s">
        <v>36</v>
      </c>
      <c r="F41" s="24">
        <f t="shared" si="12"/>
        <v>1.1431025816000002E-3</v>
      </c>
      <c r="G41" s="24" t="e">
        <f t="shared" si="12"/>
        <v>#REF!</v>
      </c>
      <c r="H41" s="24">
        <f t="shared" si="12"/>
        <v>8.9499606402000005E-3</v>
      </c>
      <c r="I41" s="24" t="e">
        <f t="shared" si="12"/>
        <v>#REF!</v>
      </c>
      <c r="J41" s="24">
        <f>($C$36*J19)/10^9</f>
        <v>0.2857907263958</v>
      </c>
      <c r="K41" s="24" t="e">
        <f t="shared" si="12"/>
        <v>#REF!</v>
      </c>
      <c r="L41" s="24">
        <f t="shared" si="12"/>
        <v>292.63606585000184</v>
      </c>
      <c r="M41" s="24" t="e">
        <f t="shared" si="12"/>
        <v>#REF!</v>
      </c>
    </row>
    <row r="42" spans="1:15" x14ac:dyDescent="0.25">
      <c r="E42" s="27" t="s">
        <v>24</v>
      </c>
      <c r="F42" s="24">
        <f t="shared" si="12"/>
        <v>1.1326745292E-3</v>
      </c>
      <c r="G42" s="24" t="e">
        <f t="shared" si="12"/>
        <v>#REF!</v>
      </c>
      <c r="H42" s="24">
        <f t="shared" si="12"/>
        <v>8.8676027838000011E-3</v>
      </c>
      <c r="I42" s="24" t="e">
        <f t="shared" si="12"/>
        <v>#REF!</v>
      </c>
      <c r="J42" s="24">
        <f t="shared" si="12"/>
        <v>0.28313947874099998</v>
      </c>
      <c r="K42" s="24" t="e">
        <f t="shared" si="12"/>
        <v>#REF!</v>
      </c>
      <c r="L42" s="24">
        <f t="shared" si="12"/>
        <v>289.92090437897338</v>
      </c>
      <c r="M42" s="24" t="e">
        <f t="shared" si="12"/>
        <v>#REF!</v>
      </c>
    </row>
    <row r="43" spans="1:15" x14ac:dyDescent="0.25">
      <c r="E43" s="27" t="s">
        <v>25</v>
      </c>
      <c r="F43" s="24">
        <f t="shared" si="12"/>
        <v>2.2614088417999998E-3</v>
      </c>
      <c r="G43" s="24" t="e">
        <f t="shared" si="12"/>
        <v>#REF!</v>
      </c>
      <c r="H43" s="24">
        <f t="shared" si="12"/>
        <v>1.7897452010600001E-2</v>
      </c>
      <c r="I43" s="24" t="e">
        <f t="shared" si="12"/>
        <v>#REF!</v>
      </c>
      <c r="J43" s="24">
        <f t="shared" si="12"/>
        <v>0.2180769339386</v>
      </c>
      <c r="K43" s="24" t="e">
        <f t="shared" si="12"/>
        <v>#REF!</v>
      </c>
      <c r="L43" s="24">
        <f t="shared" si="12"/>
        <v>140.65166921862499</v>
      </c>
      <c r="M43" s="24" t="e">
        <f t="shared" si="12"/>
        <v>#REF!</v>
      </c>
    </row>
    <row r="44" spans="1:15" x14ac:dyDescent="0.25">
      <c r="E44" s="27" t="s">
        <v>28</v>
      </c>
      <c r="F44" s="24">
        <f t="shared" si="12"/>
        <v>6.4450974660000006E-4</v>
      </c>
      <c r="G44" s="24" t="e">
        <f t="shared" si="12"/>
        <v>#REF!</v>
      </c>
      <c r="H44" s="24">
        <f t="shared" si="12"/>
        <v>4.9733747542000002E-3</v>
      </c>
      <c r="I44" s="24" t="e">
        <f t="shared" si="12"/>
        <v>#REF!</v>
      </c>
      <c r="J44" s="24">
        <f t="shared" si="12"/>
        <v>0.1585071521726</v>
      </c>
      <c r="K44" s="24" t="e">
        <f t="shared" si="12"/>
        <v>#REF!</v>
      </c>
      <c r="L44" s="24">
        <f t="shared" si="12"/>
        <v>162.2975958245118</v>
      </c>
      <c r="M44" s="24" t="e">
        <f t="shared" si="12"/>
        <v>#REF!</v>
      </c>
    </row>
    <row r="45" spans="1:15" x14ac:dyDescent="0.25">
      <c r="E45" s="27" t="s">
        <v>29</v>
      </c>
      <c r="F45" s="24">
        <f t="shared" si="12"/>
        <v>7.5813912320000002E-4</v>
      </c>
      <c r="G45" s="24" t="e">
        <f t="shared" si="12"/>
        <v>#REF!</v>
      </c>
      <c r="H45" s="24">
        <f t="shared" si="12"/>
        <v>5.8846136598000006E-3</v>
      </c>
      <c r="I45" s="24" t="e">
        <f t="shared" si="12"/>
        <v>#REF!</v>
      </c>
      <c r="J45" s="24">
        <f t="shared" si="12"/>
        <v>0.18767254951420001</v>
      </c>
      <c r="K45" s="24" t="e">
        <f t="shared" si="12"/>
        <v>#REF!</v>
      </c>
      <c r="L45" s="24">
        <f t="shared" si="12"/>
        <v>192.1641134679686</v>
      </c>
      <c r="M45" s="24" t="e">
        <f t="shared" si="12"/>
        <v>#REF!</v>
      </c>
    </row>
    <row r="46" spans="1:15" x14ac:dyDescent="0.25">
      <c r="E46" s="33" t="s">
        <v>30</v>
      </c>
      <c r="F46" s="24">
        <f t="shared" si="12"/>
        <v>1.0793337522E-3</v>
      </c>
      <c r="G46" s="24" t="e">
        <f t="shared" si="12"/>
        <v>#REF!</v>
      </c>
      <c r="H46" s="24">
        <f t="shared" si="12"/>
        <v>8.4544537606000003E-3</v>
      </c>
      <c r="I46" s="24" t="e">
        <f t="shared" si="12"/>
        <v>#REF!</v>
      </c>
      <c r="J46" s="24">
        <f t="shared" si="12"/>
        <v>0.26987622945939999</v>
      </c>
      <c r="K46" s="24" t="e">
        <f t="shared" si="12"/>
        <v>#REF!</v>
      </c>
      <c r="L46" s="24">
        <f t="shared" si="12"/>
        <v>276.3414920971702</v>
      </c>
      <c r="M46" s="24" t="e">
        <f t="shared" si="12"/>
        <v>#REF!</v>
      </c>
    </row>
    <row r="47" spans="1:15" x14ac:dyDescent="0.25">
      <c r="E47" s="28" t="s">
        <v>31</v>
      </c>
      <c r="F47" s="24">
        <f t="shared" si="12"/>
        <v>7.9957837360000001E-4</v>
      </c>
      <c r="G47" s="24" t="e">
        <f t="shared" si="12"/>
        <v>#REF!</v>
      </c>
      <c r="H47" s="24">
        <f t="shared" si="12"/>
        <v>6.2159204161999996E-3</v>
      </c>
      <c r="I47" s="24" t="e">
        <f t="shared" si="12"/>
        <v>#REF!</v>
      </c>
      <c r="J47" s="24">
        <f t="shared" si="12"/>
        <v>0.19828334809859999</v>
      </c>
      <c r="K47" s="24" t="e">
        <f t="shared" si="12"/>
        <v>#REF!</v>
      </c>
      <c r="L47" s="24">
        <f t="shared" si="12"/>
        <v>203.02957549980982</v>
      </c>
      <c r="M47" s="24" t="e">
        <f t="shared" si="12"/>
        <v>#REF!</v>
      </c>
    </row>
    <row r="48" spans="1:15" ht="42.75" customHeight="1" x14ac:dyDescent="0.25">
      <c r="E48" s="106" t="s">
        <v>54</v>
      </c>
      <c r="F48" s="106"/>
      <c r="G48" s="106"/>
      <c r="H48" s="106"/>
      <c r="I48" s="106"/>
      <c r="J48" s="106"/>
      <c r="K48" s="106"/>
      <c r="L48" s="106"/>
      <c r="M48" s="25"/>
      <c r="N48" s="26"/>
    </row>
    <row r="50" spans="5:13" ht="15" customHeight="1" x14ac:dyDescent="0.25">
      <c r="E50" s="100" t="s">
        <v>55</v>
      </c>
    </row>
    <row r="51" spans="5:13" x14ac:dyDescent="0.25">
      <c r="E51" s="101"/>
    </row>
    <row r="52" spans="5:13" x14ac:dyDescent="0.25">
      <c r="E52" s="11" t="s">
        <v>70</v>
      </c>
      <c r="F52" s="102" t="s">
        <v>64</v>
      </c>
      <c r="G52" s="102"/>
      <c r="H52" s="102" t="s">
        <v>65</v>
      </c>
      <c r="I52" s="102"/>
      <c r="J52" s="102" t="s">
        <v>66</v>
      </c>
      <c r="K52" s="102"/>
      <c r="L52" s="102" t="s">
        <v>67</v>
      </c>
      <c r="M52" s="102"/>
    </row>
    <row r="53" spans="5:13" x14ac:dyDescent="0.25">
      <c r="E53" s="5" t="s">
        <v>9</v>
      </c>
      <c r="F53" s="98" t="s">
        <v>56</v>
      </c>
      <c r="G53" s="99"/>
      <c r="H53" s="99"/>
      <c r="I53" s="99"/>
      <c r="J53" s="99"/>
      <c r="K53" s="99"/>
      <c r="L53" s="99"/>
      <c r="M53" s="99"/>
    </row>
    <row r="54" spans="5:13" ht="30" x14ac:dyDescent="0.25">
      <c r="E54" s="12" t="s">
        <v>16</v>
      </c>
      <c r="F54" s="6" t="s">
        <v>7</v>
      </c>
      <c r="G54" s="6" t="s">
        <v>8</v>
      </c>
      <c r="H54" s="6" t="s">
        <v>7</v>
      </c>
      <c r="I54" s="6" t="s">
        <v>8</v>
      </c>
      <c r="J54" s="6" t="s">
        <v>7</v>
      </c>
      <c r="K54" s="6" t="s">
        <v>8</v>
      </c>
      <c r="L54" s="6" t="s">
        <v>7</v>
      </c>
      <c r="M54" s="6" t="s">
        <v>8</v>
      </c>
    </row>
    <row r="55" spans="5:13" x14ac:dyDescent="0.25">
      <c r="E55" s="14" t="s">
        <v>26</v>
      </c>
      <c r="F55" s="16">
        <f>(((4*1024*4)/(1024*1024))/F10)*10^9</f>
        <v>29.700410768561095</v>
      </c>
      <c r="G55" s="16" t="e">
        <f>(((4096*8)/(1024*1024))/G10)*10^9</f>
        <v>#REF!</v>
      </c>
      <c r="H55" s="16">
        <f>(((32*1024*4)/(1024*1024))/H10)*10^9</f>
        <v>30.25533322860954</v>
      </c>
      <c r="I55" s="16" t="e">
        <f>(((32*1024*8)/(1024*1024))/I10)*10^9</f>
        <v>#REF!</v>
      </c>
      <c r="J55" s="16">
        <f>(((1*1024*1024*8)/(1024*1024))/J10)*10^9</f>
        <v>60.62499535366247</v>
      </c>
      <c r="K55" s="16" t="e">
        <f>(((1*1024*1024*8)/(1024*1024))/K10)*10^9</f>
        <v>#REF!</v>
      </c>
      <c r="L55" s="16">
        <f>(((1*1024*1024*1024*4)/(1024*1024))/L10)*10^9</f>
        <v>80.506888187996125</v>
      </c>
      <c r="M55" s="16" t="e">
        <f>(((1*1024*1024*1024*8)/(1024*1024))/M10)*10^9</f>
        <v>#REF!</v>
      </c>
    </row>
    <row r="56" spans="5:13" x14ac:dyDescent="0.25">
      <c r="E56" s="9" t="s">
        <v>17</v>
      </c>
      <c r="F56" s="16">
        <f>(((4*1024*4)/(1024*1024))/F11)*10^9</f>
        <v>29.281685125840973</v>
      </c>
      <c r="G56" s="16" t="e">
        <f>(((4096*8)/(1024*1024))/G11)*10^9</f>
        <v>#REF!</v>
      </c>
      <c r="H56" s="16">
        <f>(((32*1024*4)/(1024*1024))/H11)*10^9</f>
        <v>29.782759784887464</v>
      </c>
      <c r="I56" s="16" t="e">
        <f>(((32*1024*8)/(1024*1024))/I11)*10^9</f>
        <v>#REF!</v>
      </c>
      <c r="J56" s="16">
        <f>(((1*1024*1024*4)/(1024*1024))/J11)*10^9</f>
        <v>37.948841944126386</v>
      </c>
      <c r="K56" s="16" t="e">
        <f>(((1*1024*1024*8)/(1024*1024))/K11)*10^9</f>
        <v>#REF!</v>
      </c>
      <c r="L56" s="16">
        <f>(((1*1024*1024*1024*4)/(1024*1024))/L11)*10^9</f>
        <v>39.806088889529285</v>
      </c>
      <c r="M56" s="16" t="e">
        <f>(((1*1024*1024*1024*8)/(1024*1024))/M11)*10^9</f>
        <v>#REF!</v>
      </c>
    </row>
    <row r="57" spans="5:13" x14ac:dyDescent="0.25">
      <c r="E57" s="9" t="s">
        <v>68</v>
      </c>
      <c r="F57" s="16">
        <f>(((4*1024)/(1024*1024))/F12)*10^9</f>
        <v>46.677460985111011</v>
      </c>
      <c r="G57" s="16" t="s">
        <v>63</v>
      </c>
      <c r="H57" s="16">
        <f>(((32*1024)/(1024*1024))/H12)*10^9</f>
        <v>51.3137131588065</v>
      </c>
      <c r="I57" s="16" t="s">
        <v>63</v>
      </c>
      <c r="J57" s="16">
        <f>(((1*1024*1024)/(1024*1024))/J12)*10^9</f>
        <v>52.01849174151824</v>
      </c>
      <c r="K57" s="16" t="s">
        <v>63</v>
      </c>
      <c r="L57" s="16">
        <f>(((1*1024*1024*1024)/(1024*1024))/L12)*10^9</f>
        <v>52.031927280207704</v>
      </c>
      <c r="M57" s="16" t="s">
        <v>63</v>
      </c>
    </row>
    <row r="58" spans="5:13" x14ac:dyDescent="0.25">
      <c r="E58" s="4" t="s">
        <v>18</v>
      </c>
      <c r="F58" s="16">
        <f t="shared" ref="F58:F70" si="13">(((4*1024*4)/(1024*1024))/F13)*10^9</f>
        <v>34.543135256547721</v>
      </c>
      <c r="G58" s="16" t="e">
        <f t="shared" ref="G58:G70" si="14">(((4096*8)/(1024*1024))/G13)*10^9</f>
        <v>#REF!</v>
      </c>
      <c r="H58" s="16">
        <f t="shared" ref="H58:H70" si="15">(((32*1024*4)/(1024*1024))/H13)*10^9</f>
        <v>35.292918518250815</v>
      </c>
      <c r="I58" s="16" t="e">
        <f t="shared" ref="I58:I70" si="16">(((32*1024*8)/(1024*1024))/I13)*10^9</f>
        <v>#REF!</v>
      </c>
      <c r="J58" s="16">
        <f t="shared" ref="J58:J70" si="17">(((1*1024*1024*4)/(1024*1024))/J13)*10^9</f>
        <v>35.374304849586373</v>
      </c>
      <c r="K58" s="16" t="e">
        <f t="shared" ref="K58:K70" si="18">(((1*1024*1024*8)/(1024*1024))/K13)*10^9</f>
        <v>#REF!</v>
      </c>
      <c r="L58" s="16">
        <f t="shared" ref="L58:L70" si="19">(((1*1024*1024*1024*4)/(1024*1024))/L13)*10^9</f>
        <v>35.375873966017714</v>
      </c>
      <c r="M58" s="16" t="e">
        <f t="shared" ref="M58:M70" si="20">(((1*1024*1024*1024*8)/(1024*1024))/M13)*10^9</f>
        <v>#REF!</v>
      </c>
    </row>
    <row r="59" spans="5:13" x14ac:dyDescent="0.25">
      <c r="E59" s="3" t="s">
        <v>27</v>
      </c>
      <c r="F59" s="16">
        <f t="shared" si="13"/>
        <v>56.58833030925296</v>
      </c>
      <c r="G59" s="16" t="e">
        <f t="shared" si="14"/>
        <v>#REF!</v>
      </c>
      <c r="H59" s="16">
        <f t="shared" si="15"/>
        <v>58.641918838646056</v>
      </c>
      <c r="I59" s="16" t="e">
        <f t="shared" si="16"/>
        <v>#REF!</v>
      </c>
      <c r="J59" s="16">
        <f t="shared" si="17"/>
        <v>58.858246255868778</v>
      </c>
      <c r="K59" s="16" t="e">
        <f t="shared" si="18"/>
        <v>#REF!</v>
      </c>
      <c r="L59" s="16">
        <f t="shared" si="19"/>
        <v>58.862989420323331</v>
      </c>
      <c r="M59" s="16" t="e">
        <f t="shared" si="20"/>
        <v>#REF!</v>
      </c>
    </row>
    <row r="60" spans="5:13" x14ac:dyDescent="0.25">
      <c r="E60" s="3" t="s">
        <v>21</v>
      </c>
      <c r="F60" s="16">
        <f t="shared" si="13"/>
        <v>56.337164861473674</v>
      </c>
      <c r="G60" s="16" t="e">
        <f t="shared" si="14"/>
        <v>#REF!</v>
      </c>
      <c r="H60" s="16">
        <f t="shared" si="15"/>
        <v>58.592385896015855</v>
      </c>
      <c r="I60" s="16" t="e">
        <f t="shared" si="16"/>
        <v>#REF!</v>
      </c>
      <c r="J60" s="16">
        <f t="shared" si="17"/>
        <v>58.856803413141343</v>
      </c>
      <c r="K60" s="16" t="e">
        <f t="shared" si="18"/>
        <v>#REF!</v>
      </c>
      <c r="L60" s="16">
        <f t="shared" si="19"/>
        <v>58.862981754678692</v>
      </c>
      <c r="M60" s="16" t="e">
        <f t="shared" si="20"/>
        <v>#REF!</v>
      </c>
    </row>
    <row r="61" spans="5:13" x14ac:dyDescent="0.25">
      <c r="E61" s="3" t="s">
        <v>22</v>
      </c>
      <c r="F61" s="16">
        <f t="shared" si="13"/>
        <v>55.353625529623486</v>
      </c>
      <c r="G61" s="16" t="e">
        <f t="shared" si="14"/>
        <v>#REF!</v>
      </c>
      <c r="H61" s="16">
        <f t="shared" si="15"/>
        <v>58.472611195025806</v>
      </c>
      <c r="I61" s="16" t="e">
        <f t="shared" si="16"/>
        <v>#REF!</v>
      </c>
      <c r="J61" s="16">
        <f t="shared" si="17"/>
        <v>58.851169555913344</v>
      </c>
      <c r="K61" s="16" t="e">
        <f t="shared" si="18"/>
        <v>#REF!</v>
      </c>
      <c r="L61" s="16">
        <f t="shared" si="19"/>
        <v>58.862185394576542</v>
      </c>
      <c r="M61" s="16" t="e">
        <f t="shared" si="20"/>
        <v>#REF!</v>
      </c>
    </row>
    <row r="62" spans="5:13" x14ac:dyDescent="0.25">
      <c r="E62" s="3" t="s">
        <v>23</v>
      </c>
      <c r="F62" s="16">
        <f t="shared" si="13"/>
        <v>55.869217759438769</v>
      </c>
      <c r="G62" s="16" t="e">
        <f t="shared" si="14"/>
        <v>#REF!</v>
      </c>
      <c r="H62" s="16">
        <f t="shared" si="15"/>
        <v>58.518106204276883</v>
      </c>
      <c r="I62" s="16" t="e">
        <f t="shared" si="16"/>
        <v>#REF!</v>
      </c>
      <c r="J62" s="16">
        <f t="shared" si="17"/>
        <v>58.850111487858079</v>
      </c>
      <c r="K62" s="16" t="e">
        <f t="shared" si="18"/>
        <v>#REF!</v>
      </c>
      <c r="L62" s="16">
        <f t="shared" si="19"/>
        <v>58.859334959731441</v>
      </c>
      <c r="M62" s="16" t="e">
        <f t="shared" si="20"/>
        <v>#REF!</v>
      </c>
    </row>
    <row r="63" spans="5:13" x14ac:dyDescent="0.25">
      <c r="E63" s="3" t="s">
        <v>35</v>
      </c>
      <c r="F63" s="16">
        <f t="shared" si="13"/>
        <v>34.544739029696316</v>
      </c>
      <c r="G63" s="16" t="e">
        <f t="shared" si="14"/>
        <v>#REF!</v>
      </c>
      <c r="H63" s="16">
        <f t="shared" si="15"/>
        <v>35.29329718170316</v>
      </c>
      <c r="I63" s="16" t="e">
        <f t="shared" si="16"/>
        <v>#REF!</v>
      </c>
      <c r="J63" s="16">
        <f t="shared" si="17"/>
        <v>35.373966364964758</v>
      </c>
      <c r="K63" s="16" t="e">
        <f t="shared" si="18"/>
        <v>#REF!</v>
      </c>
      <c r="L63" s="16">
        <f t="shared" si="19"/>
        <v>35.375708826393151</v>
      </c>
      <c r="M63" s="16" t="e">
        <f t="shared" si="20"/>
        <v>#REF!</v>
      </c>
    </row>
    <row r="64" spans="5:13" x14ac:dyDescent="0.25">
      <c r="E64" s="3" t="s">
        <v>36</v>
      </c>
      <c r="F64" s="16">
        <f t="shared" si="13"/>
        <v>34.546877625562701</v>
      </c>
      <c r="G64" s="16" t="e">
        <f t="shared" si="14"/>
        <v>#REF!</v>
      </c>
      <c r="H64" s="16">
        <f t="shared" si="15"/>
        <v>35.299037917661749</v>
      </c>
      <c r="I64" s="16" t="e">
        <f t="shared" si="16"/>
        <v>#REF!</v>
      </c>
      <c r="J64" s="16">
        <f t="shared" si="17"/>
        <v>35.374135919298219</v>
      </c>
      <c r="K64" s="16" t="e">
        <f t="shared" si="18"/>
        <v>#REF!</v>
      </c>
      <c r="L64" s="16">
        <f t="shared" si="19"/>
        <v>35.375784491670636</v>
      </c>
      <c r="M64" s="16" t="e">
        <f t="shared" si="20"/>
        <v>#REF!</v>
      </c>
    </row>
    <row r="65" spans="4:13" x14ac:dyDescent="0.25">
      <c r="E65" s="3" t="s">
        <v>24</v>
      </c>
      <c r="F65" s="16">
        <f t="shared" si="13"/>
        <v>34.864936027026182</v>
      </c>
      <c r="G65" s="16" t="e">
        <f t="shared" si="14"/>
        <v>#REF!</v>
      </c>
      <c r="H65" s="16">
        <f t="shared" si="15"/>
        <v>35.626877714589945</v>
      </c>
      <c r="I65" s="16" t="e">
        <f t="shared" si="16"/>
        <v>#REF!</v>
      </c>
      <c r="J65" s="16">
        <f t="shared" si="17"/>
        <v>35.705370529581607</v>
      </c>
      <c r="K65" s="16" t="e">
        <f t="shared" si="18"/>
        <v>#REF!</v>
      </c>
      <c r="L65" s="16">
        <f t="shared" si="19"/>
        <v>35.70708508299893</v>
      </c>
      <c r="M65" s="16" t="e">
        <f t="shared" si="20"/>
        <v>#REF!</v>
      </c>
    </row>
    <row r="66" spans="4:13" x14ac:dyDescent="0.25">
      <c r="E66" s="3" t="s">
        <v>25</v>
      </c>
      <c r="F66" s="16">
        <f t="shared" si="13"/>
        <v>17.462841866562652</v>
      </c>
      <c r="G66" s="16" t="e">
        <f t="shared" si="14"/>
        <v>#REF!</v>
      </c>
      <c r="H66" s="16">
        <f t="shared" si="15"/>
        <v>17.651954021884752</v>
      </c>
      <c r="I66" s="16" t="e">
        <f t="shared" si="16"/>
        <v>#REF!</v>
      </c>
      <c r="J66" s="16">
        <f t="shared" si="17"/>
        <v>46.357951835687388</v>
      </c>
      <c r="K66" s="16" t="e">
        <f t="shared" si="18"/>
        <v>#REF!</v>
      </c>
      <c r="L66" s="16">
        <f t="shared" si="19"/>
        <v>73.601902185098027</v>
      </c>
      <c r="M66" s="16" t="e">
        <f t="shared" si="20"/>
        <v>#REF!</v>
      </c>
    </row>
    <row r="67" spans="4:13" x14ac:dyDescent="0.25">
      <c r="E67" s="3" t="s">
        <v>28</v>
      </c>
      <c r="F67" s="16">
        <f t="shared" si="13"/>
        <v>61.272347250489197</v>
      </c>
      <c r="G67" s="16" t="e">
        <f t="shared" si="14"/>
        <v>#REF!</v>
      </c>
      <c r="H67" s="16">
        <f t="shared" si="15"/>
        <v>63.523264506299725</v>
      </c>
      <c r="I67" s="16" t="e">
        <f t="shared" si="16"/>
        <v>#REF!</v>
      </c>
      <c r="J67" s="16">
        <f t="shared" si="17"/>
        <v>63.780087279541533</v>
      </c>
      <c r="K67" s="16" t="e">
        <f t="shared" si="18"/>
        <v>#REF!</v>
      </c>
      <c r="L67" s="16">
        <f t="shared" si="19"/>
        <v>63.785482141051553</v>
      </c>
      <c r="M67" s="16" t="e">
        <f t="shared" si="20"/>
        <v>#REF!</v>
      </c>
    </row>
    <row r="68" spans="4:13" x14ac:dyDescent="0.25">
      <c r="E68" s="3" t="s">
        <v>29</v>
      </c>
      <c r="F68" s="16">
        <f t="shared" si="13"/>
        <v>52.088889481544697</v>
      </c>
      <c r="G68" s="16" t="e">
        <f t="shared" si="14"/>
        <v>#REF!</v>
      </c>
      <c r="H68" s="16">
        <f t="shared" si="15"/>
        <v>53.686617043052799</v>
      </c>
      <c r="I68" s="16" t="e">
        <f t="shared" si="16"/>
        <v>#REF!</v>
      </c>
      <c r="J68" s="16">
        <f t="shared" si="17"/>
        <v>53.868293611235195</v>
      </c>
      <c r="K68" s="16" t="e">
        <f t="shared" si="18"/>
        <v>#REF!</v>
      </c>
      <c r="L68" s="16">
        <f t="shared" si="19"/>
        <v>53.871819317219135</v>
      </c>
      <c r="M68" s="16" t="e">
        <f t="shared" si="20"/>
        <v>#REF!</v>
      </c>
    </row>
    <row r="69" spans="4:13" x14ac:dyDescent="0.25">
      <c r="E69" s="8" t="s">
        <v>30</v>
      </c>
      <c r="F69" s="16">
        <f t="shared" si="13"/>
        <v>36.587964491526812</v>
      </c>
      <c r="G69" s="16" t="e">
        <f t="shared" si="14"/>
        <v>#REF!</v>
      </c>
      <c r="H69" s="16">
        <f t="shared" si="15"/>
        <v>37.367878392368105</v>
      </c>
      <c r="I69" s="16" t="e">
        <f t="shared" si="16"/>
        <v>#REF!</v>
      </c>
      <c r="J69" s="16">
        <f t="shared" si="17"/>
        <v>37.460135041351919</v>
      </c>
      <c r="K69" s="16" t="e">
        <f t="shared" si="18"/>
        <v>#REF!</v>
      </c>
      <c r="L69" s="16">
        <f t="shared" si="19"/>
        <v>37.461730127590954</v>
      </c>
      <c r="M69" s="16" t="e">
        <f t="shared" si="20"/>
        <v>#REF!</v>
      </c>
    </row>
    <row r="70" spans="4:13" x14ac:dyDescent="0.25">
      <c r="E70" s="9" t="s">
        <v>31</v>
      </c>
      <c r="F70" s="16">
        <f t="shared" si="13"/>
        <v>49.389311046768917</v>
      </c>
      <c r="G70" s="16" t="e">
        <f t="shared" si="14"/>
        <v>#REF!</v>
      </c>
      <c r="H70" s="16">
        <f t="shared" si="15"/>
        <v>50.825135916578468</v>
      </c>
      <c r="I70" s="16" t="e">
        <f t="shared" si="16"/>
        <v>#REF!</v>
      </c>
      <c r="J70" s="16">
        <f t="shared" si="17"/>
        <v>50.985622831892158</v>
      </c>
      <c r="K70" s="16" t="e">
        <f t="shared" si="18"/>
        <v>#REF!</v>
      </c>
      <c r="L70" s="16">
        <f t="shared" si="19"/>
        <v>50.988780203649192</v>
      </c>
      <c r="M70" s="16" t="e">
        <f t="shared" si="20"/>
        <v>#REF!</v>
      </c>
    </row>
    <row r="72" spans="4:13" ht="15" customHeight="1" x14ac:dyDescent="0.25">
      <c r="D72" s="58" t="s">
        <v>69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E73" s="1" t="s">
        <v>74</v>
      </c>
      <c r="F73" s="1">
        <v>526087</v>
      </c>
      <c r="G73" s="1">
        <v>4131503</v>
      </c>
      <c r="H73" s="1">
        <v>131958773</v>
      </c>
      <c r="I73" s="1">
        <v>50877634103</v>
      </c>
    </row>
    <row r="74" spans="4:13" x14ac:dyDescent="0.25">
      <c r="E74" s="1" t="s">
        <v>75</v>
      </c>
      <c r="F74" s="1">
        <v>533610</v>
      </c>
      <c r="G74" s="1">
        <v>4197059</v>
      </c>
      <c r="H74" s="1">
        <v>105405061</v>
      </c>
      <c r="I74" s="1">
        <v>102898830663</v>
      </c>
    </row>
    <row r="75" spans="4:13" x14ac:dyDescent="0.25">
      <c r="E75" s="1" t="s">
        <v>76</v>
      </c>
      <c r="F75" s="1">
        <v>83686</v>
      </c>
      <c r="G75" s="1">
        <v>608999</v>
      </c>
      <c r="H75" s="1">
        <v>19223933</v>
      </c>
      <c r="I75" s="1">
        <v>19680224307</v>
      </c>
    </row>
    <row r="76" spans="4:13" x14ac:dyDescent="0.25">
      <c r="E76" s="1" t="s">
        <v>77</v>
      </c>
      <c r="F76" s="1">
        <v>452333</v>
      </c>
      <c r="G76" s="1">
        <v>3541787</v>
      </c>
      <c r="H76" s="1">
        <v>113076427</v>
      </c>
      <c r="I76" s="1">
        <v>115785125307</v>
      </c>
    </row>
    <row r="77" spans="4:13" x14ac:dyDescent="0.25">
      <c r="E77" s="1" t="s">
        <v>78</v>
      </c>
      <c r="F77" s="1">
        <v>276117</v>
      </c>
      <c r="G77" s="1">
        <v>2131581</v>
      </c>
      <c r="H77" s="1">
        <v>67959891</v>
      </c>
      <c r="I77" s="1">
        <v>69585320765</v>
      </c>
    </row>
    <row r="78" spans="4:13" x14ac:dyDescent="0.25">
      <c r="E78" s="1" t="s">
        <v>79</v>
      </c>
      <c r="F78" s="1">
        <v>277348</v>
      </c>
      <c r="G78" s="1">
        <v>2133383</v>
      </c>
      <c r="H78" s="1">
        <v>67961557</v>
      </c>
      <c r="I78" s="1">
        <v>69585329827</v>
      </c>
    </row>
    <row r="79" spans="4:13" ht="15.75" customHeight="1" x14ac:dyDescent="0.25">
      <c r="E79" s="1" t="s">
        <v>80</v>
      </c>
      <c r="F79" s="1">
        <v>282276</v>
      </c>
      <c r="G79" s="1">
        <v>2137753</v>
      </c>
      <c r="H79" s="1">
        <v>67968063</v>
      </c>
      <c r="I79" s="1">
        <v>69586271263</v>
      </c>
    </row>
    <row r="80" spans="4:13" x14ac:dyDescent="0.25">
      <c r="E80" s="1" t="s">
        <v>81</v>
      </c>
      <c r="F80" s="1">
        <v>279671</v>
      </c>
      <c r="G80" s="1">
        <v>2136091</v>
      </c>
      <c r="H80" s="1">
        <v>67969285</v>
      </c>
      <c r="I80" s="1">
        <v>69589641181</v>
      </c>
    </row>
    <row r="81" spans="5:9" x14ac:dyDescent="0.25">
      <c r="E81" s="1" t="s">
        <v>82</v>
      </c>
      <c r="F81" s="1">
        <v>452312</v>
      </c>
      <c r="G81" s="1">
        <v>3541749</v>
      </c>
      <c r="H81" s="1">
        <v>113077509</v>
      </c>
      <c r="I81" s="1">
        <v>115785665811</v>
      </c>
    </row>
    <row r="82" spans="5:9" x14ac:dyDescent="0.25">
      <c r="E82" s="1" t="s">
        <v>83</v>
      </c>
      <c r="F82" s="1">
        <v>452284</v>
      </c>
      <c r="G82" s="1">
        <v>3541173</v>
      </c>
      <c r="H82" s="1">
        <v>113076967</v>
      </c>
      <c r="I82" s="1">
        <v>115785418157</v>
      </c>
    </row>
    <row r="83" spans="5:9" x14ac:dyDescent="0.25">
      <c r="E83" s="1" t="s">
        <v>84</v>
      </c>
      <c r="F83" s="1">
        <v>448158</v>
      </c>
      <c r="G83" s="1">
        <v>3508587</v>
      </c>
      <c r="H83" s="1">
        <v>112027965</v>
      </c>
      <c r="I83" s="1">
        <v>114711127791</v>
      </c>
    </row>
    <row r="84" spans="5:9" x14ac:dyDescent="0.25">
      <c r="E84" s="1" t="s">
        <v>85</v>
      </c>
      <c r="F84" s="1">
        <v>894757</v>
      </c>
      <c r="G84" s="1">
        <v>7081369</v>
      </c>
      <c r="H84" s="1">
        <v>86285089</v>
      </c>
      <c r="I84" s="1">
        <v>55650735625</v>
      </c>
    </row>
    <row r="85" spans="5:9" x14ac:dyDescent="0.25">
      <c r="E85" s="1" t="s">
        <v>86</v>
      </c>
      <c r="F85" s="1">
        <v>255009</v>
      </c>
      <c r="G85" s="1">
        <v>1967783</v>
      </c>
      <c r="H85" s="1">
        <v>62715499</v>
      </c>
      <c r="I85" s="1">
        <v>64215239307</v>
      </c>
    </row>
    <row r="86" spans="5:9" x14ac:dyDescent="0.25">
      <c r="E86" s="1" t="s">
        <v>87</v>
      </c>
      <c r="F86" s="1">
        <v>299968</v>
      </c>
      <c r="G86" s="1">
        <v>2328327</v>
      </c>
      <c r="H86" s="1">
        <v>74255183</v>
      </c>
      <c r="I86" s="1">
        <v>76032331039</v>
      </c>
    </row>
    <row r="87" spans="5:9" x14ac:dyDescent="0.25">
      <c r="E87" s="1" t="s">
        <v>88</v>
      </c>
      <c r="F87" s="1">
        <v>427053</v>
      </c>
      <c r="G87" s="1">
        <v>3345119</v>
      </c>
      <c r="H87" s="1">
        <v>106780181</v>
      </c>
      <c r="I87" s="1">
        <v>109338249623</v>
      </c>
    </row>
    <row r="88" spans="5:9" x14ac:dyDescent="0.25">
      <c r="E88" s="1" t="s">
        <v>89</v>
      </c>
      <c r="F88" s="1">
        <v>316364</v>
      </c>
      <c r="G88" s="1">
        <v>2459413</v>
      </c>
      <c r="H88" s="1">
        <v>78453489</v>
      </c>
      <c r="I88" s="1">
        <v>80331398077</v>
      </c>
    </row>
  </sheetData>
  <mergeCells count="29">
    <mergeCell ref="F30:M30"/>
    <mergeCell ref="E48:L48"/>
    <mergeCell ref="A25:C27"/>
    <mergeCell ref="U1:W1"/>
    <mergeCell ref="P7:Q7"/>
    <mergeCell ref="R7:S7"/>
    <mergeCell ref="T7:U7"/>
    <mergeCell ref="V7:W7"/>
    <mergeCell ref="E27:E28"/>
    <mergeCell ref="O31:W31"/>
    <mergeCell ref="F8:M8"/>
    <mergeCell ref="F1:J1"/>
    <mergeCell ref="K1:M1"/>
    <mergeCell ref="F7:G7"/>
    <mergeCell ref="H7:I7"/>
    <mergeCell ref="J7:K7"/>
    <mergeCell ref="P8:W8"/>
    <mergeCell ref="P1:T1"/>
    <mergeCell ref="F29:G29"/>
    <mergeCell ref="H29:I29"/>
    <mergeCell ref="J29:K29"/>
    <mergeCell ref="L29:M29"/>
    <mergeCell ref="L7:M7"/>
    <mergeCell ref="F53:M53"/>
    <mergeCell ref="E50:E51"/>
    <mergeCell ref="F52:G52"/>
    <mergeCell ref="H52:I52"/>
    <mergeCell ref="J52:K52"/>
    <mergeCell ref="L52:M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A61" workbookViewId="0">
      <selection activeCell="L79" sqref="L79"/>
    </sheetView>
  </sheetViews>
  <sheetFormatPr defaultRowHeight="15" x14ac:dyDescent="0.25"/>
  <cols>
    <col min="1" max="1" width="13.85546875" style="37" bestFit="1" customWidth="1"/>
    <col min="2" max="2" width="9.140625" style="37"/>
    <col min="3" max="3" width="12.85546875" style="37" bestFit="1" customWidth="1"/>
    <col min="4" max="4" width="10.140625" style="37" bestFit="1" customWidth="1"/>
    <col min="5" max="5" width="43.7109375" style="37" bestFit="1" customWidth="1"/>
    <col min="6" max="6" width="11.5703125" style="37" bestFit="1" customWidth="1"/>
    <col min="7" max="7" width="16.140625" style="37" bestFit="1" customWidth="1"/>
    <col min="8" max="8" width="15.140625" style="37" bestFit="1" customWidth="1"/>
    <col min="9" max="9" width="17" style="37" bestFit="1" customWidth="1"/>
    <col min="10" max="10" width="12.140625" style="37" bestFit="1" customWidth="1"/>
    <col min="11" max="11" width="13.140625" style="37" bestFit="1" customWidth="1"/>
    <col min="12" max="12" width="14.7109375" style="37" bestFit="1" customWidth="1"/>
    <col min="13" max="13" width="16.140625" style="37" bestFit="1" customWidth="1"/>
    <col min="14" max="14" width="13.85546875" style="37" customWidth="1"/>
    <col min="15" max="15" width="42.7109375" style="37" bestFit="1" customWidth="1"/>
    <col min="16" max="16" width="11.140625" style="37" bestFit="1" customWidth="1"/>
    <col min="17" max="17" width="9.5703125" style="37" bestFit="1" customWidth="1"/>
    <col min="18" max="18" width="11.5703125" style="37" bestFit="1" customWidth="1"/>
    <col min="19" max="20" width="14.7109375" style="37" bestFit="1" customWidth="1"/>
    <col min="21" max="21" width="10" style="37" bestFit="1" customWidth="1"/>
    <col min="22" max="22" width="12" style="37" bestFit="1" customWidth="1"/>
    <col min="23" max="23" width="13.140625" style="37" bestFit="1" customWidth="1"/>
    <col min="24" max="16384" width="9.140625" style="37"/>
  </cols>
  <sheetData>
    <row r="1" spans="4:23" x14ac:dyDescent="0.25">
      <c r="E1" s="40" t="s">
        <v>9</v>
      </c>
      <c r="F1" s="103" t="s">
        <v>4</v>
      </c>
      <c r="G1" s="104"/>
      <c r="H1" s="104"/>
      <c r="I1" s="104"/>
      <c r="J1" s="105"/>
      <c r="K1" s="108"/>
      <c r="L1" s="108"/>
      <c r="M1" s="108"/>
      <c r="O1" s="40" t="s">
        <v>9</v>
      </c>
      <c r="P1" s="103" t="s">
        <v>38</v>
      </c>
      <c r="Q1" s="104"/>
      <c r="R1" s="104"/>
      <c r="S1" s="104"/>
      <c r="T1" s="105"/>
      <c r="U1" s="108"/>
      <c r="V1" s="108"/>
      <c r="W1" s="108"/>
    </row>
    <row r="2" spans="4:23" x14ac:dyDescent="0.25">
      <c r="D2" s="36"/>
      <c r="E2" s="57" t="s">
        <v>3</v>
      </c>
      <c r="F2" s="57" t="s">
        <v>6</v>
      </c>
      <c r="G2" s="57" t="s">
        <v>5</v>
      </c>
      <c r="H2" s="57" t="s">
        <v>0</v>
      </c>
      <c r="I2" s="57" t="s">
        <v>1</v>
      </c>
      <c r="J2" s="57" t="s">
        <v>2</v>
      </c>
      <c r="K2" s="36"/>
      <c r="L2" s="36"/>
      <c r="M2" s="36"/>
      <c r="O2" s="57" t="s">
        <v>3</v>
      </c>
      <c r="P2" s="57" t="s">
        <v>6</v>
      </c>
      <c r="Q2" s="57" t="s">
        <v>5</v>
      </c>
      <c r="R2" s="57" t="s">
        <v>0</v>
      </c>
      <c r="S2" s="57" t="s">
        <v>1</v>
      </c>
      <c r="T2" s="57" t="s">
        <v>2</v>
      </c>
      <c r="U2" s="36"/>
      <c r="V2" s="36"/>
      <c r="W2" s="36"/>
    </row>
    <row r="3" spans="4:23" x14ac:dyDescent="0.25">
      <c r="D3" s="13"/>
      <c r="E3" s="38" t="s">
        <v>32</v>
      </c>
      <c r="F3" s="20">
        <v>1379</v>
      </c>
      <c r="G3" s="20">
        <v>6646</v>
      </c>
      <c r="H3" s="20">
        <v>209827</v>
      </c>
      <c r="I3" s="20">
        <v>213979445</v>
      </c>
      <c r="J3" s="20">
        <v>427972203</v>
      </c>
      <c r="K3" s="13"/>
      <c r="L3" s="13"/>
      <c r="M3" s="13"/>
      <c r="O3" s="38" t="s">
        <v>32</v>
      </c>
      <c r="P3" s="21">
        <f>4096*1000/F3</f>
        <v>2970.2683103698332</v>
      </c>
      <c r="Q3" s="21">
        <f>32768*1000/G3</f>
        <v>4930.4845019560635</v>
      </c>
      <c r="R3" s="21">
        <f>1024*1024*1000/H3</f>
        <v>4997.3359005275779</v>
      </c>
      <c r="S3" s="21">
        <f>1024*1024*1024*1000/I3</f>
        <v>5017.9671416569945</v>
      </c>
      <c r="T3" s="21">
        <f>2*1024*1024*1024*1000/J3</f>
        <v>5017.8110469478315</v>
      </c>
      <c r="U3" s="13"/>
      <c r="V3" s="13"/>
      <c r="W3" s="13"/>
    </row>
    <row r="4" spans="4:23" x14ac:dyDescent="0.25">
      <c r="D4" s="13"/>
      <c r="E4" s="38" t="s">
        <v>33</v>
      </c>
      <c r="F4" s="20">
        <v>87166</v>
      </c>
      <c r="G4" s="20">
        <v>713865</v>
      </c>
      <c r="H4" s="20">
        <v>23187872</v>
      </c>
      <c r="I4" s="20">
        <v>23752100446</v>
      </c>
      <c r="J4" s="20">
        <v>46017545643</v>
      </c>
      <c r="K4" s="13"/>
      <c r="L4" s="13"/>
      <c r="M4" s="13"/>
      <c r="O4" s="38" t="s">
        <v>33</v>
      </c>
      <c r="P4" s="21">
        <f>4096*1024/F4</f>
        <v>48.118578344767457</v>
      </c>
      <c r="Q4" s="21">
        <f>32768*1024/G4</f>
        <v>47.003890091263756</v>
      </c>
      <c r="R4" s="21">
        <f>1024*1024*1000/H4</f>
        <v>45.220880984680271</v>
      </c>
      <c r="S4" s="21">
        <f>1024*1024*1024*1000/I4</f>
        <v>45.206184035855436</v>
      </c>
      <c r="T4" s="21">
        <f>2*1024*1024*1024*1000/J4</f>
        <v>46.666627217800489</v>
      </c>
      <c r="U4" s="13"/>
      <c r="V4" s="13"/>
      <c r="W4" s="13"/>
    </row>
    <row r="5" spans="4:23" x14ac:dyDescent="0.25">
      <c r="D5" s="13"/>
      <c r="E5" s="38" t="s">
        <v>40</v>
      </c>
      <c r="F5" s="20" t="s">
        <v>39</v>
      </c>
      <c r="G5" s="20" t="s">
        <v>39</v>
      </c>
      <c r="H5" s="20" t="s">
        <v>39</v>
      </c>
      <c r="I5" s="20" t="s">
        <v>39</v>
      </c>
      <c r="J5" s="20" t="s">
        <v>39</v>
      </c>
      <c r="K5" s="13"/>
      <c r="L5" s="13"/>
      <c r="M5" s="13"/>
      <c r="O5" s="38" t="s">
        <v>40</v>
      </c>
      <c r="P5" s="20" t="s">
        <v>39</v>
      </c>
      <c r="Q5" s="20" t="s">
        <v>39</v>
      </c>
      <c r="R5" s="20" t="s">
        <v>39</v>
      </c>
      <c r="S5" s="20" t="s">
        <v>39</v>
      </c>
      <c r="T5" s="20" t="s">
        <v>39</v>
      </c>
      <c r="U5" s="13"/>
      <c r="V5" s="13"/>
      <c r="W5" s="13"/>
    </row>
    <row r="7" spans="4:23" x14ac:dyDescent="0.25">
      <c r="E7" s="42" t="s">
        <v>15</v>
      </c>
      <c r="F7" s="102" t="s">
        <v>10</v>
      </c>
      <c r="G7" s="102"/>
      <c r="H7" s="102" t="s">
        <v>11</v>
      </c>
      <c r="I7" s="102"/>
      <c r="J7" s="102" t="s">
        <v>12</v>
      </c>
      <c r="K7" s="102"/>
      <c r="L7" s="102" t="s">
        <v>13</v>
      </c>
      <c r="M7" s="102"/>
      <c r="O7" s="42" t="s">
        <v>15</v>
      </c>
      <c r="P7" s="102" t="s">
        <v>10</v>
      </c>
      <c r="Q7" s="102"/>
      <c r="R7" s="102" t="s">
        <v>11</v>
      </c>
      <c r="S7" s="102"/>
      <c r="T7" s="102" t="s">
        <v>12</v>
      </c>
      <c r="U7" s="102"/>
      <c r="V7" s="102" t="s">
        <v>13</v>
      </c>
      <c r="W7" s="102"/>
    </row>
    <row r="8" spans="4:23" x14ac:dyDescent="0.25">
      <c r="E8" s="40" t="s">
        <v>9</v>
      </c>
      <c r="F8" s="98" t="s">
        <v>37</v>
      </c>
      <c r="G8" s="99"/>
      <c r="H8" s="99"/>
      <c r="I8" s="99"/>
      <c r="J8" s="99"/>
      <c r="K8" s="99"/>
      <c r="L8" s="99"/>
      <c r="M8" s="99"/>
      <c r="O8" s="40" t="s">
        <v>9</v>
      </c>
      <c r="P8" s="98" t="s">
        <v>73</v>
      </c>
      <c r="Q8" s="99"/>
      <c r="R8" s="99"/>
      <c r="S8" s="99"/>
      <c r="T8" s="99"/>
      <c r="U8" s="99"/>
      <c r="V8" s="99"/>
      <c r="W8" s="99"/>
    </row>
    <row r="9" spans="4:23" ht="30" x14ac:dyDescent="0.25">
      <c r="E9" s="43" t="s">
        <v>16</v>
      </c>
      <c r="F9" s="41" t="s">
        <v>7</v>
      </c>
      <c r="G9" s="41" t="s">
        <v>8</v>
      </c>
      <c r="H9" s="41" t="s">
        <v>7</v>
      </c>
      <c r="I9" s="41" t="s">
        <v>8</v>
      </c>
      <c r="J9" s="41" t="s">
        <v>7</v>
      </c>
      <c r="K9" s="41" t="s">
        <v>8</v>
      </c>
      <c r="L9" s="41" t="s">
        <v>7</v>
      </c>
      <c r="M9" s="41" t="s">
        <v>8</v>
      </c>
      <c r="O9" s="43" t="s">
        <v>16</v>
      </c>
      <c r="P9" s="41" t="s">
        <v>7</v>
      </c>
      <c r="Q9" s="41" t="s">
        <v>8</v>
      </c>
      <c r="R9" s="41" t="s">
        <v>7</v>
      </c>
      <c r="S9" s="41" t="s">
        <v>8</v>
      </c>
      <c r="T9" s="41" t="s">
        <v>7</v>
      </c>
      <c r="U9" s="41" t="s">
        <v>8</v>
      </c>
      <c r="V9" s="41" t="s">
        <v>7</v>
      </c>
      <c r="W9" s="41" t="s">
        <v>8</v>
      </c>
    </row>
    <row r="10" spans="4:23" x14ac:dyDescent="0.25">
      <c r="E10" s="44" t="s">
        <v>26</v>
      </c>
      <c r="F10" s="46">
        <f t="shared" ref="F10:F25" si="0">$F73</f>
        <v>275323</v>
      </c>
      <c r="G10" s="46" t="e">
        <f>#REF!</f>
        <v>#REF!</v>
      </c>
      <c r="H10" s="46">
        <f t="shared" ref="H10:H25" si="1">$G73</f>
        <v>2083865</v>
      </c>
      <c r="I10" s="46" t="e">
        <f>#REF!</f>
        <v>#REF!</v>
      </c>
      <c r="J10" s="46">
        <f t="shared" ref="J10:J25" si="2">$H73</f>
        <v>66189041</v>
      </c>
      <c r="K10" s="46" t="e">
        <f>#REF!</f>
        <v>#REF!</v>
      </c>
      <c r="L10" s="46">
        <f t="shared" ref="L10:L25" si="3">$I73</f>
        <v>25648503343</v>
      </c>
      <c r="M10" s="46" t="e">
        <f>#REF!</f>
        <v>#REF!</v>
      </c>
      <c r="O10" s="44" t="s">
        <v>26</v>
      </c>
      <c r="P10" s="18">
        <f>F10/4096</f>
        <v>67.217529296875</v>
      </c>
      <c r="Q10" s="18" t="e">
        <f>G10/4096</f>
        <v>#REF!</v>
      </c>
      <c r="R10" s="18">
        <f>H10/32768</f>
        <v>63.594512939453125</v>
      </c>
      <c r="S10" s="18" t="e">
        <f>I10/32768</f>
        <v>#REF!</v>
      </c>
      <c r="T10" s="18">
        <f>J10/(1048576)</f>
        <v>63.122788429260254</v>
      </c>
      <c r="U10" s="18" t="e">
        <f>K10/(1048576)</f>
        <v>#REF!</v>
      </c>
      <c r="V10" s="18">
        <f>L10/1073741824</f>
        <v>23.887030168436468</v>
      </c>
      <c r="W10" s="18" t="e">
        <f>M10/1073741824</f>
        <v>#REF!</v>
      </c>
    </row>
    <row r="11" spans="4:23" x14ac:dyDescent="0.25">
      <c r="E11" s="52" t="s">
        <v>17</v>
      </c>
      <c r="F11" s="45">
        <f t="shared" si="0"/>
        <v>279532</v>
      </c>
      <c r="G11" s="45" t="e">
        <f>#REF!</f>
        <v>#REF!</v>
      </c>
      <c r="H11" s="45">
        <f t="shared" si="1"/>
        <v>2116691</v>
      </c>
      <c r="I11" s="45" t="e">
        <f>#REF!</f>
        <v>#REF!</v>
      </c>
      <c r="J11" s="45">
        <f t="shared" si="2"/>
        <v>52912785</v>
      </c>
      <c r="K11" s="45" t="e">
        <f>#REF!</f>
        <v>#REF!</v>
      </c>
      <c r="L11" s="45">
        <f t="shared" si="3"/>
        <v>51657375191</v>
      </c>
      <c r="M11" s="45" t="e">
        <f>#REF!</f>
        <v>#REF!</v>
      </c>
      <c r="O11" s="9" t="s">
        <v>17</v>
      </c>
      <c r="P11" s="18">
        <f t="shared" ref="P11:Q25" si="4">F11/4096</f>
        <v>68.2451171875</v>
      </c>
      <c r="Q11" s="18" t="e">
        <f t="shared" si="4"/>
        <v>#REF!</v>
      </c>
      <c r="R11" s="18">
        <f t="shared" ref="R11:S25" si="5">H11/32768</f>
        <v>64.596282958984375</v>
      </c>
      <c r="S11" s="18" t="e">
        <f t="shared" si="5"/>
        <v>#REF!</v>
      </c>
      <c r="T11" s="18">
        <f t="shared" ref="T11:U25" si="6">J11/(1048576)</f>
        <v>50.461564064025879</v>
      </c>
      <c r="U11" s="18" t="e">
        <f t="shared" si="6"/>
        <v>#REF!</v>
      </c>
      <c r="V11" s="18">
        <f t="shared" ref="V11:W25" si="7">L11/1073741824</f>
        <v>48.109679660759866</v>
      </c>
      <c r="W11" s="18" t="e">
        <f t="shared" si="7"/>
        <v>#REF!</v>
      </c>
    </row>
    <row r="12" spans="4:23" x14ac:dyDescent="0.25">
      <c r="E12" s="52" t="s">
        <v>71</v>
      </c>
      <c r="F12" s="45">
        <f t="shared" si="0"/>
        <v>53452</v>
      </c>
      <c r="G12" s="45" t="e">
        <f>#REF!</f>
        <v>#REF!</v>
      </c>
      <c r="H12" s="45">
        <f t="shared" si="1"/>
        <v>330749</v>
      </c>
      <c r="I12" s="45" t="e">
        <f>#REF!</f>
        <v>#REF!</v>
      </c>
      <c r="J12" s="45">
        <f t="shared" si="2"/>
        <v>10332907</v>
      </c>
      <c r="K12" s="45" t="e">
        <f>#REF!</f>
        <v>#REF!</v>
      </c>
      <c r="L12" s="45">
        <f t="shared" si="3"/>
        <v>10576037477</v>
      </c>
      <c r="M12" s="45" t="e">
        <f>#REF!</f>
        <v>#REF!</v>
      </c>
      <c r="O12" s="9" t="s">
        <v>72</v>
      </c>
      <c r="P12" s="31">
        <f t="shared" si="4"/>
        <v>13.0498046875</v>
      </c>
      <c r="Q12" s="31" t="e">
        <f t="shared" si="4"/>
        <v>#REF!</v>
      </c>
      <c r="R12" s="18">
        <f t="shared" si="5"/>
        <v>10.093658447265625</v>
      </c>
      <c r="S12" s="31" t="e">
        <f t="shared" ref="S12" si="8">I12/4096</f>
        <v>#REF!</v>
      </c>
      <c r="T12" s="18">
        <f t="shared" si="6"/>
        <v>9.8542280197143555</v>
      </c>
      <c r="U12" s="31" t="e">
        <f t="shared" ref="U12" si="9">K12/4096</f>
        <v>#REF!</v>
      </c>
      <c r="V12" s="18">
        <f t="shared" si="7"/>
        <v>9.8497024523094296</v>
      </c>
      <c r="W12" s="31" t="e">
        <f t="shared" ref="W12" si="10">M12/4096</f>
        <v>#REF!</v>
      </c>
    </row>
    <row r="13" spans="4:23" x14ac:dyDescent="0.25">
      <c r="E13" s="52" t="s">
        <v>18</v>
      </c>
      <c r="F13" s="47">
        <f t="shared" si="0"/>
        <v>236839</v>
      </c>
      <c r="G13" s="45" t="e">
        <f>#REF!</f>
        <v>#REF!</v>
      </c>
      <c r="H13" s="47">
        <f t="shared" si="1"/>
        <v>1790265</v>
      </c>
      <c r="I13" s="45" t="e">
        <f>#REF!</f>
        <v>#REF!</v>
      </c>
      <c r="J13" s="47">
        <f t="shared" si="2"/>
        <v>56748017</v>
      </c>
      <c r="K13" s="45" t="e">
        <f>#REF!</f>
        <v>#REF!</v>
      </c>
      <c r="L13" s="47">
        <f t="shared" si="3"/>
        <v>58100967761</v>
      </c>
      <c r="M13" s="45" t="e">
        <f>#REF!</f>
        <v>#REF!</v>
      </c>
      <c r="O13" s="4" t="s">
        <v>18</v>
      </c>
      <c r="P13" s="31">
        <f t="shared" si="4"/>
        <v>57.822021484375</v>
      </c>
      <c r="Q13" s="31" t="e">
        <f t="shared" si="4"/>
        <v>#REF!</v>
      </c>
      <c r="R13" s="31">
        <f t="shared" si="5"/>
        <v>54.634552001953125</v>
      </c>
      <c r="S13" s="31" t="e">
        <f t="shared" si="5"/>
        <v>#REF!</v>
      </c>
      <c r="T13" s="31">
        <f t="shared" si="6"/>
        <v>54.119126319885254</v>
      </c>
      <c r="U13" s="31" t="e">
        <f t="shared" si="6"/>
        <v>#REF!</v>
      </c>
      <c r="V13" s="31">
        <f t="shared" si="7"/>
        <v>54.110742882825434</v>
      </c>
      <c r="W13" s="31" t="e">
        <f t="shared" si="7"/>
        <v>#REF!</v>
      </c>
    </row>
    <row r="14" spans="4:23" x14ac:dyDescent="0.25">
      <c r="E14" s="52" t="s">
        <v>27</v>
      </c>
      <c r="F14" s="47">
        <f t="shared" si="0"/>
        <v>148917</v>
      </c>
      <c r="G14" s="45" t="e">
        <f>#REF!</f>
        <v>#REF!</v>
      </c>
      <c r="H14" s="47">
        <f t="shared" si="1"/>
        <v>1082137</v>
      </c>
      <c r="I14" s="45" t="e">
        <f>#REF!</f>
        <v>#REF!</v>
      </c>
      <c r="J14" s="47">
        <f t="shared" si="2"/>
        <v>34187957</v>
      </c>
      <c r="K14" s="45" t="e">
        <f>#REF!</f>
        <v>#REF!</v>
      </c>
      <c r="L14" s="47">
        <f t="shared" si="3"/>
        <v>35003229691</v>
      </c>
      <c r="M14" s="45" t="e">
        <f>#REF!</f>
        <v>#REF!</v>
      </c>
      <c r="O14" s="3" t="s">
        <v>27</v>
      </c>
      <c r="P14" s="18">
        <f t="shared" si="4"/>
        <v>36.356689453125</v>
      </c>
      <c r="Q14" s="18" t="e">
        <f t="shared" si="4"/>
        <v>#REF!</v>
      </c>
      <c r="R14" s="18">
        <f t="shared" si="5"/>
        <v>33.024200439453125</v>
      </c>
      <c r="S14" s="18" t="e">
        <f t="shared" si="5"/>
        <v>#REF!</v>
      </c>
      <c r="T14" s="18">
        <f t="shared" si="6"/>
        <v>32.60417652130127</v>
      </c>
      <c r="U14" s="18" t="e">
        <f t="shared" si="6"/>
        <v>#REF!</v>
      </c>
      <c r="V14" s="18">
        <f t="shared" si="7"/>
        <v>32.59929799567908</v>
      </c>
      <c r="W14" s="18" t="e">
        <f t="shared" si="7"/>
        <v>#REF!</v>
      </c>
    </row>
    <row r="15" spans="4:23" x14ac:dyDescent="0.25">
      <c r="E15" s="52" t="s">
        <v>21</v>
      </c>
      <c r="F15" s="47">
        <f t="shared" si="0"/>
        <v>150740</v>
      </c>
      <c r="G15" s="45" t="e">
        <f>#REF!</f>
        <v>#REF!</v>
      </c>
      <c r="H15" s="47">
        <f t="shared" si="1"/>
        <v>1085779</v>
      </c>
      <c r="I15" s="45" t="e">
        <f>#REF!</f>
        <v>#REF!</v>
      </c>
      <c r="J15" s="47">
        <f t="shared" si="2"/>
        <v>34186195</v>
      </c>
      <c r="K15" s="45" t="e">
        <f>#REF!</f>
        <v>#REF!</v>
      </c>
      <c r="L15" s="47">
        <f t="shared" si="3"/>
        <v>35003429967</v>
      </c>
      <c r="M15" s="45" t="e">
        <f>#REF!</f>
        <v>#REF!</v>
      </c>
      <c r="O15" s="3" t="s">
        <v>21</v>
      </c>
      <c r="P15" s="18">
        <f t="shared" si="4"/>
        <v>36.8017578125</v>
      </c>
      <c r="Q15" s="18" t="e">
        <f t="shared" si="4"/>
        <v>#REF!</v>
      </c>
      <c r="R15" s="18">
        <f t="shared" si="5"/>
        <v>33.135345458984375</v>
      </c>
      <c r="S15" s="18" t="e">
        <f t="shared" si="5"/>
        <v>#REF!</v>
      </c>
      <c r="T15" s="18">
        <f t="shared" si="6"/>
        <v>32.602496147155762</v>
      </c>
      <c r="U15" s="18" t="e">
        <f t="shared" si="6"/>
        <v>#REF!</v>
      </c>
      <c r="V15" s="18">
        <f t="shared" si="7"/>
        <v>32.599484517239034</v>
      </c>
      <c r="W15" s="18" t="e">
        <f t="shared" si="7"/>
        <v>#REF!</v>
      </c>
    </row>
    <row r="16" spans="4:23" x14ac:dyDescent="0.25">
      <c r="E16" s="52" t="s">
        <v>22</v>
      </c>
      <c r="F16" s="47">
        <f t="shared" si="0"/>
        <v>155914</v>
      </c>
      <c r="G16" s="45" t="e">
        <f>#REF!</f>
        <v>#REF!</v>
      </c>
      <c r="H16" s="47">
        <f t="shared" si="1"/>
        <v>1088617</v>
      </c>
      <c r="I16" s="45" t="e">
        <f>#REF!</f>
        <v>#REF!</v>
      </c>
      <c r="J16" s="47">
        <f t="shared" si="2"/>
        <v>34198885</v>
      </c>
      <c r="K16" s="45" t="e">
        <f>#REF!</f>
        <v>#REF!</v>
      </c>
      <c r="L16" s="47">
        <f t="shared" si="3"/>
        <v>35010100139</v>
      </c>
      <c r="M16" s="45" t="e">
        <f>#REF!</f>
        <v>#REF!</v>
      </c>
      <c r="O16" s="3" t="s">
        <v>22</v>
      </c>
      <c r="P16" s="18">
        <f t="shared" si="4"/>
        <v>38.06494140625</v>
      </c>
      <c r="Q16" s="18" t="e">
        <f t="shared" si="4"/>
        <v>#REF!</v>
      </c>
      <c r="R16" s="18">
        <f t="shared" si="5"/>
        <v>33.221954345703125</v>
      </c>
      <c r="S16" s="18" t="e">
        <f t="shared" si="5"/>
        <v>#REF!</v>
      </c>
      <c r="T16" s="18">
        <f t="shared" si="6"/>
        <v>32.614598274230957</v>
      </c>
      <c r="U16" s="18" t="e">
        <f t="shared" si="6"/>
        <v>#REF!</v>
      </c>
      <c r="V16" s="18">
        <f t="shared" si="7"/>
        <v>32.605696598999202</v>
      </c>
      <c r="W16" s="18" t="e">
        <f t="shared" si="7"/>
        <v>#REF!</v>
      </c>
    </row>
    <row r="17" spans="1:23" x14ac:dyDescent="0.25">
      <c r="E17" s="52" t="s">
        <v>23</v>
      </c>
      <c r="F17" s="47">
        <f t="shared" si="0"/>
        <v>153175</v>
      </c>
      <c r="G17" s="45" t="e">
        <f>#REF!</f>
        <v>#REF!</v>
      </c>
      <c r="H17" s="47">
        <f t="shared" si="1"/>
        <v>1090441</v>
      </c>
      <c r="I17" s="45" t="e">
        <f>#REF!</f>
        <v>#REF!</v>
      </c>
      <c r="J17" s="47">
        <f t="shared" si="2"/>
        <v>34194883</v>
      </c>
      <c r="K17" s="45" t="e">
        <f>#REF!</f>
        <v>#REF!</v>
      </c>
      <c r="L17" s="47">
        <f t="shared" si="3"/>
        <v>35004606259</v>
      </c>
      <c r="M17" s="45" t="e">
        <f>#REF!</f>
        <v>#REF!</v>
      </c>
      <c r="O17" s="3" t="s">
        <v>23</v>
      </c>
      <c r="P17" s="18">
        <f t="shared" si="4"/>
        <v>37.396240234375</v>
      </c>
      <c r="Q17" s="18" t="e">
        <f t="shared" si="4"/>
        <v>#REF!</v>
      </c>
      <c r="R17" s="18">
        <f t="shared" si="5"/>
        <v>33.277618408203125</v>
      </c>
      <c r="S17" s="18" t="e">
        <f t="shared" si="5"/>
        <v>#REF!</v>
      </c>
      <c r="T17" s="18">
        <f t="shared" si="6"/>
        <v>32.610781669616699</v>
      </c>
      <c r="U17" s="18" t="e">
        <f t="shared" si="6"/>
        <v>#REF!</v>
      </c>
      <c r="V17" s="18">
        <f t="shared" si="7"/>
        <v>32.600580024532974</v>
      </c>
      <c r="W17" s="18" t="e">
        <f t="shared" si="7"/>
        <v>#REF!</v>
      </c>
    </row>
    <row r="18" spans="1:23" x14ac:dyDescent="0.25">
      <c r="E18" s="52" t="s">
        <v>35</v>
      </c>
      <c r="F18" s="47">
        <f t="shared" si="0"/>
        <v>238554</v>
      </c>
      <c r="G18" s="45" t="e">
        <f>#REF!</f>
        <v>#REF!</v>
      </c>
      <c r="H18" s="47">
        <f t="shared" si="1"/>
        <v>1788555</v>
      </c>
      <c r="I18" s="45" t="e">
        <f>#REF!</f>
        <v>#REF!</v>
      </c>
      <c r="J18" s="47">
        <f t="shared" si="2"/>
        <v>56747175</v>
      </c>
      <c r="K18" s="45" t="e">
        <f>#REF!</f>
        <v>#REF!</v>
      </c>
      <c r="L18" s="47">
        <f t="shared" si="3"/>
        <v>58102168569</v>
      </c>
      <c r="M18" s="45" t="e">
        <f>#REF!</f>
        <v>#REF!</v>
      </c>
      <c r="O18" s="3" t="s">
        <v>35</v>
      </c>
      <c r="P18" s="18">
        <f t="shared" si="4"/>
        <v>58.24072265625</v>
      </c>
      <c r="Q18" s="18" t="e">
        <f t="shared" si="4"/>
        <v>#REF!</v>
      </c>
      <c r="R18" s="18">
        <f t="shared" si="5"/>
        <v>54.582366943359375</v>
      </c>
      <c r="S18" s="18" t="e">
        <f t="shared" si="5"/>
        <v>#REF!</v>
      </c>
      <c r="T18" s="18">
        <f t="shared" si="6"/>
        <v>54.11832332611084</v>
      </c>
      <c r="U18" s="18" t="e">
        <f t="shared" si="6"/>
        <v>#REF!</v>
      </c>
      <c r="V18" s="18">
        <f t="shared" si="7"/>
        <v>54.111861222423613</v>
      </c>
      <c r="W18" s="18" t="e">
        <f t="shared" si="7"/>
        <v>#REF!</v>
      </c>
    </row>
    <row r="19" spans="1:23" x14ac:dyDescent="0.25">
      <c r="E19" s="52" t="s">
        <v>36</v>
      </c>
      <c r="F19" s="47">
        <f t="shared" si="0"/>
        <v>237830</v>
      </c>
      <c r="G19" s="45" t="e">
        <f>#REF!</f>
        <v>#REF!</v>
      </c>
      <c r="H19" s="47">
        <f t="shared" si="1"/>
        <v>1787395</v>
      </c>
      <c r="I19" s="45" t="e">
        <f>#REF!</f>
        <v>#REF!</v>
      </c>
      <c r="J19" s="47">
        <f t="shared" si="2"/>
        <v>56748007</v>
      </c>
      <c r="K19" s="45" t="e">
        <f>#REF!</f>
        <v>#REF!</v>
      </c>
      <c r="L19" s="47">
        <f t="shared" si="3"/>
        <v>58101454917</v>
      </c>
      <c r="M19" s="45" t="e">
        <f>#REF!</f>
        <v>#REF!</v>
      </c>
      <c r="O19" s="3" t="s">
        <v>36</v>
      </c>
      <c r="P19" s="18">
        <f t="shared" si="4"/>
        <v>58.06396484375</v>
      </c>
      <c r="Q19" s="18" t="e">
        <f t="shared" si="4"/>
        <v>#REF!</v>
      </c>
      <c r="R19" s="18">
        <f t="shared" si="5"/>
        <v>54.546966552734375</v>
      </c>
      <c r="S19" s="18" t="e">
        <f t="shared" si="5"/>
        <v>#REF!</v>
      </c>
      <c r="T19" s="18">
        <f t="shared" si="6"/>
        <v>54.11911678314209</v>
      </c>
      <c r="U19" s="18" t="e">
        <f t="shared" si="6"/>
        <v>#REF!</v>
      </c>
      <c r="V19" s="18">
        <f t="shared" si="7"/>
        <v>54.111196582205594</v>
      </c>
      <c r="W19" s="18" t="e">
        <f t="shared" si="7"/>
        <v>#REF!</v>
      </c>
    </row>
    <row r="20" spans="1:23" x14ac:dyDescent="0.25">
      <c r="E20" s="52" t="s">
        <v>24</v>
      </c>
      <c r="F20" s="47">
        <f t="shared" si="0"/>
        <v>361480</v>
      </c>
      <c r="G20" s="45" t="e">
        <f>#REF!</f>
        <v>#REF!</v>
      </c>
      <c r="H20" s="47">
        <f t="shared" si="1"/>
        <v>2789575</v>
      </c>
      <c r="I20" s="45" t="e">
        <f>#REF!</f>
        <v>#REF!</v>
      </c>
      <c r="J20" s="47">
        <f t="shared" si="2"/>
        <v>89536191</v>
      </c>
      <c r="K20" s="45" t="e">
        <f>#REF!</f>
        <v>#REF!</v>
      </c>
      <c r="L20" s="47">
        <f t="shared" si="3"/>
        <v>91998619443</v>
      </c>
      <c r="M20" s="45" t="e">
        <f>#REF!</f>
        <v>#REF!</v>
      </c>
      <c r="O20" s="3" t="s">
        <v>24</v>
      </c>
      <c r="P20" s="18">
        <f t="shared" si="4"/>
        <v>88.251953125</v>
      </c>
      <c r="Q20" s="18" t="e">
        <f t="shared" si="4"/>
        <v>#REF!</v>
      </c>
      <c r="R20" s="18">
        <f t="shared" si="5"/>
        <v>85.131072998046875</v>
      </c>
      <c r="S20" s="18" t="e">
        <f t="shared" si="5"/>
        <v>#REF!</v>
      </c>
      <c r="T20" s="18">
        <f t="shared" si="6"/>
        <v>85.388365745544434</v>
      </c>
      <c r="U20" s="18" t="e">
        <f t="shared" si="6"/>
        <v>#REF!</v>
      </c>
      <c r="V20" s="18">
        <f t="shared" si="7"/>
        <v>85.68039112072438</v>
      </c>
      <c r="W20" s="18" t="e">
        <f t="shared" si="7"/>
        <v>#REF!</v>
      </c>
    </row>
    <row r="21" spans="1:23" x14ac:dyDescent="0.25">
      <c r="E21" s="52" t="s">
        <v>25</v>
      </c>
      <c r="F21" s="47">
        <f t="shared" si="0"/>
        <v>459147</v>
      </c>
      <c r="G21" s="45" t="e">
        <f>#REF!</f>
        <v>#REF!</v>
      </c>
      <c r="H21" s="47">
        <f t="shared" si="1"/>
        <v>3558237</v>
      </c>
      <c r="I21" s="45" t="e">
        <f>#REF!</f>
        <v>#REF!</v>
      </c>
      <c r="J21" s="47">
        <f t="shared" si="2"/>
        <v>43430731</v>
      </c>
      <c r="K21" s="45" t="e">
        <f>#REF!</f>
        <v>#REF!</v>
      </c>
      <c r="L21" s="47">
        <f t="shared" si="3"/>
        <v>28034902753</v>
      </c>
      <c r="M21" s="45" t="e">
        <f>#REF!</f>
        <v>#REF!</v>
      </c>
      <c r="O21" s="3" t="s">
        <v>25</v>
      </c>
      <c r="P21" s="18">
        <f t="shared" si="4"/>
        <v>112.096435546875</v>
      </c>
      <c r="Q21" s="18" t="e">
        <f t="shared" si="4"/>
        <v>#REF!</v>
      </c>
      <c r="R21" s="18">
        <f t="shared" si="5"/>
        <v>108.58877563476562</v>
      </c>
      <c r="S21" s="18" t="e">
        <f t="shared" si="5"/>
        <v>#REF!</v>
      </c>
      <c r="T21" s="18">
        <f t="shared" si="6"/>
        <v>41.41877269744873</v>
      </c>
      <c r="U21" s="18" t="e">
        <f t="shared" si="6"/>
        <v>#REF!</v>
      </c>
      <c r="V21" s="18">
        <f t="shared" si="7"/>
        <v>26.109537811018527</v>
      </c>
      <c r="W21" s="18" t="e">
        <f t="shared" si="7"/>
        <v>#REF!</v>
      </c>
    </row>
    <row r="22" spans="1:23" x14ac:dyDescent="0.25">
      <c r="E22" s="54" t="s">
        <v>28</v>
      </c>
      <c r="F22" s="47">
        <f t="shared" si="0"/>
        <v>139503</v>
      </c>
      <c r="G22" s="45" t="e">
        <f>#REF!</f>
        <v>#REF!</v>
      </c>
      <c r="H22" s="47">
        <f t="shared" si="1"/>
        <v>1001909</v>
      </c>
      <c r="I22" s="45" t="e">
        <f>#REF!</f>
        <v>#REF!</v>
      </c>
      <c r="J22" s="47">
        <f t="shared" si="2"/>
        <v>31564253</v>
      </c>
      <c r="K22" s="45" t="e">
        <f>#REF!</f>
        <v>#REF!</v>
      </c>
      <c r="L22" s="47">
        <f t="shared" si="3"/>
        <v>32315977985</v>
      </c>
      <c r="M22" s="45" t="e">
        <f>#REF!</f>
        <v>#REF!</v>
      </c>
      <c r="O22" s="3" t="s">
        <v>28</v>
      </c>
      <c r="P22" s="18">
        <f t="shared" si="4"/>
        <v>34.058349609375</v>
      </c>
      <c r="Q22" s="18" t="e">
        <f t="shared" si="4"/>
        <v>#REF!</v>
      </c>
      <c r="R22" s="18">
        <f t="shared" si="5"/>
        <v>30.575836181640625</v>
      </c>
      <c r="S22" s="18" t="e">
        <f t="shared" si="5"/>
        <v>#REF!</v>
      </c>
      <c r="T22" s="18">
        <f t="shared" si="6"/>
        <v>30.102017402648926</v>
      </c>
      <c r="U22" s="18" t="e">
        <f t="shared" si="6"/>
        <v>#REF!</v>
      </c>
      <c r="V22" s="18">
        <f t="shared" si="7"/>
        <v>30.096599818207324</v>
      </c>
      <c r="W22" s="18" t="e">
        <f t="shared" si="7"/>
        <v>#REF!</v>
      </c>
    </row>
    <row r="23" spans="1:23" x14ac:dyDescent="0.25">
      <c r="E23" s="54" t="s">
        <v>29</v>
      </c>
      <c r="F23" s="47">
        <f t="shared" si="0"/>
        <v>161268</v>
      </c>
      <c r="G23" s="45" t="e">
        <f>#REF!</f>
        <v>#REF!</v>
      </c>
      <c r="H23" s="47">
        <f t="shared" si="1"/>
        <v>1182287</v>
      </c>
      <c r="I23" s="45" t="e">
        <f>#REF!</f>
        <v>#REF!</v>
      </c>
      <c r="J23" s="47">
        <f t="shared" si="2"/>
        <v>37333753</v>
      </c>
      <c r="K23" s="45" t="e">
        <f>#REF!</f>
        <v>#REF!</v>
      </c>
      <c r="L23" s="47">
        <f t="shared" si="3"/>
        <v>38225589959</v>
      </c>
      <c r="M23" s="45" t="e">
        <f>#REF!</f>
        <v>#REF!</v>
      </c>
      <c r="O23" s="3" t="s">
        <v>29</v>
      </c>
      <c r="P23" s="18">
        <f t="shared" si="4"/>
        <v>39.3720703125</v>
      </c>
      <c r="Q23" s="18" t="e">
        <f t="shared" si="4"/>
        <v>#REF!</v>
      </c>
      <c r="R23" s="18">
        <f t="shared" si="5"/>
        <v>36.080535888671875</v>
      </c>
      <c r="S23" s="18" t="e">
        <f t="shared" si="5"/>
        <v>#REF!</v>
      </c>
      <c r="T23" s="18">
        <f t="shared" si="6"/>
        <v>35.604241371154785</v>
      </c>
      <c r="U23" s="18" t="e">
        <f t="shared" si="6"/>
        <v>#REF!</v>
      </c>
      <c r="V23" s="18">
        <f t="shared" si="7"/>
        <v>35.600354856811464</v>
      </c>
      <c r="W23" s="18" t="e">
        <f t="shared" si="7"/>
        <v>#REF!</v>
      </c>
    </row>
    <row r="24" spans="1:23" x14ac:dyDescent="0.25">
      <c r="E24" s="54" t="s">
        <v>30</v>
      </c>
      <c r="F24" s="47">
        <f t="shared" si="0"/>
        <v>226073</v>
      </c>
      <c r="G24" s="45" t="e">
        <f>#REF!</f>
        <v>#REF!</v>
      </c>
      <c r="H24" s="47">
        <f t="shared" si="1"/>
        <v>1689099</v>
      </c>
      <c r="I24" s="45" t="e">
        <f>#REF!</f>
        <v>#REF!</v>
      </c>
      <c r="J24" s="47">
        <f t="shared" si="2"/>
        <v>53602381</v>
      </c>
      <c r="K24" s="45" t="e">
        <f>#REF!</f>
        <v>#REF!</v>
      </c>
      <c r="L24" s="47">
        <f t="shared" si="3"/>
        <v>54878182685</v>
      </c>
      <c r="M24" s="45" t="e">
        <f>#REF!</f>
        <v>#REF!</v>
      </c>
      <c r="O24" s="8" t="s">
        <v>30</v>
      </c>
      <c r="P24" s="18">
        <f t="shared" si="4"/>
        <v>55.193603515625</v>
      </c>
      <c r="Q24" s="18" t="e">
        <f t="shared" si="4"/>
        <v>#REF!</v>
      </c>
      <c r="R24" s="18">
        <f t="shared" si="5"/>
        <v>51.547210693359375</v>
      </c>
      <c r="S24" s="18" t="e">
        <f t="shared" si="5"/>
        <v>#REF!</v>
      </c>
      <c r="T24" s="18">
        <f t="shared" si="6"/>
        <v>51.119214057922363</v>
      </c>
      <c r="U24" s="18" t="e">
        <f t="shared" si="6"/>
        <v>#REF!</v>
      </c>
      <c r="V24" s="18">
        <f t="shared" si="7"/>
        <v>51.109290388412774</v>
      </c>
      <c r="W24" s="18" t="e">
        <f t="shared" si="7"/>
        <v>#REF!</v>
      </c>
    </row>
    <row r="25" spans="1:23" x14ac:dyDescent="0.25">
      <c r="A25" s="107" t="s">
        <v>53</v>
      </c>
      <c r="B25" s="107"/>
      <c r="C25" s="107"/>
      <c r="E25" s="54" t="s">
        <v>31</v>
      </c>
      <c r="F25" s="47">
        <f t="shared" si="0"/>
        <v>169438</v>
      </c>
      <c r="G25" s="45" t="e">
        <f>#REF!</f>
        <v>#REF!</v>
      </c>
      <c r="H25" s="47">
        <f t="shared" si="1"/>
        <v>1249843</v>
      </c>
      <c r="I25" s="45" t="e">
        <f>#REF!</f>
        <v>#REF!</v>
      </c>
      <c r="J25" s="47">
        <f t="shared" si="2"/>
        <v>39438259</v>
      </c>
      <c r="K25" s="45" t="e">
        <f>#REF!</f>
        <v>#REF!</v>
      </c>
      <c r="L25" s="47">
        <f t="shared" si="3"/>
        <v>40375283071</v>
      </c>
      <c r="M25" s="45" t="e">
        <f>#REF!</f>
        <v>#REF!</v>
      </c>
      <c r="O25" s="9" t="s">
        <v>31</v>
      </c>
      <c r="P25" s="18">
        <f t="shared" si="4"/>
        <v>41.36669921875</v>
      </c>
      <c r="Q25" s="18" t="e">
        <f t="shared" si="4"/>
        <v>#REF!</v>
      </c>
      <c r="R25" s="18">
        <f t="shared" si="5"/>
        <v>38.142181396484375</v>
      </c>
      <c r="S25" s="18" t="e">
        <f t="shared" si="5"/>
        <v>#REF!</v>
      </c>
      <c r="T25" s="18">
        <f t="shared" si="6"/>
        <v>37.611254692077637</v>
      </c>
      <c r="U25" s="18" t="e">
        <f t="shared" si="6"/>
        <v>#REF!</v>
      </c>
      <c r="V25" s="18">
        <f t="shared" si="7"/>
        <v>37.602412580512464</v>
      </c>
      <c r="W25" s="18" t="e">
        <f t="shared" si="7"/>
        <v>#REF!</v>
      </c>
    </row>
    <row r="26" spans="1:23" x14ac:dyDescent="0.25">
      <c r="A26" s="107"/>
      <c r="B26" s="107"/>
      <c r="C26" s="107"/>
      <c r="E26" s="39"/>
      <c r="F26" s="48"/>
      <c r="G26" s="48"/>
      <c r="H26" s="48"/>
      <c r="I26" s="48"/>
      <c r="J26" s="48"/>
      <c r="K26" s="48"/>
      <c r="L26" s="48"/>
      <c r="M26" s="48"/>
      <c r="O26" s="39"/>
      <c r="P26" s="23"/>
      <c r="Q26" s="23"/>
      <c r="R26" s="23"/>
      <c r="S26" s="23"/>
      <c r="T26" s="23"/>
      <c r="U26" s="23"/>
      <c r="V26" s="23"/>
      <c r="W26" s="23"/>
    </row>
    <row r="27" spans="1:23" x14ac:dyDescent="0.25">
      <c r="A27" s="107"/>
      <c r="B27" s="107"/>
      <c r="C27" s="107"/>
      <c r="E27" s="100" t="s">
        <v>43</v>
      </c>
      <c r="F27" s="48"/>
      <c r="G27" s="48"/>
      <c r="H27" s="48"/>
      <c r="I27" s="48"/>
      <c r="J27" s="48"/>
      <c r="K27" s="48"/>
      <c r="L27" s="48"/>
      <c r="M27" s="48"/>
      <c r="O27" s="39"/>
      <c r="P27" s="23"/>
      <c r="Q27" s="23"/>
      <c r="R27" s="23"/>
      <c r="S27" s="23"/>
      <c r="T27" s="23"/>
      <c r="U27" s="23"/>
      <c r="V27" s="23"/>
      <c r="W27" s="23"/>
    </row>
    <row r="28" spans="1:23" x14ac:dyDescent="0.25">
      <c r="A28" s="57" t="s">
        <v>45</v>
      </c>
      <c r="B28" s="57" t="s">
        <v>46</v>
      </c>
      <c r="C28" s="57" t="s">
        <v>52</v>
      </c>
      <c r="E28" s="101"/>
      <c r="F28" s="48"/>
      <c r="G28" s="48"/>
      <c r="H28" s="48"/>
      <c r="I28" s="48"/>
      <c r="J28" s="48"/>
      <c r="K28" s="48"/>
      <c r="L28" s="48"/>
      <c r="M28" s="48"/>
      <c r="O28" s="39"/>
      <c r="P28" s="23"/>
      <c r="Q28" s="23"/>
      <c r="R28" s="23"/>
      <c r="S28" s="23"/>
      <c r="T28" s="23"/>
      <c r="U28" s="23"/>
      <c r="V28" s="23"/>
      <c r="W28" s="23"/>
    </row>
    <row r="29" spans="1:23" x14ac:dyDescent="0.25">
      <c r="A29" s="38" t="s">
        <v>44</v>
      </c>
      <c r="B29" s="38">
        <v>1</v>
      </c>
      <c r="C29" s="38">
        <f>B29*1732/1000</f>
        <v>1.732</v>
      </c>
      <c r="E29" s="42" t="s">
        <v>70</v>
      </c>
      <c r="F29" s="102" t="s">
        <v>64</v>
      </c>
      <c r="G29" s="102"/>
      <c r="H29" s="102" t="s">
        <v>65</v>
      </c>
      <c r="I29" s="102"/>
      <c r="J29" s="102" t="s">
        <v>66</v>
      </c>
      <c r="K29" s="102"/>
      <c r="L29" s="102" t="s">
        <v>67</v>
      </c>
      <c r="M29" s="102"/>
      <c r="O29" s="39"/>
      <c r="P29" s="23"/>
      <c r="Q29" s="23"/>
      <c r="R29" s="23"/>
      <c r="S29" s="23"/>
      <c r="T29" s="23"/>
      <c r="U29" s="23"/>
      <c r="V29" s="23"/>
      <c r="W29" s="23"/>
    </row>
    <row r="30" spans="1:23" x14ac:dyDescent="0.25">
      <c r="A30" s="38" t="s">
        <v>50</v>
      </c>
      <c r="B30" s="38">
        <v>1</v>
      </c>
      <c r="C30" s="38">
        <f>B30*795.4/1000</f>
        <v>0.7954</v>
      </c>
      <c r="E30" s="40" t="s">
        <v>41</v>
      </c>
      <c r="F30" s="98" t="s">
        <v>42</v>
      </c>
      <c r="G30" s="99"/>
      <c r="H30" s="99"/>
      <c r="I30" s="99"/>
      <c r="J30" s="99"/>
      <c r="K30" s="99"/>
      <c r="L30" s="99"/>
      <c r="M30" s="99"/>
    </row>
    <row r="31" spans="1:23" ht="15" customHeight="1" x14ac:dyDescent="0.25">
      <c r="A31" s="38" t="s">
        <v>47</v>
      </c>
      <c r="B31" s="38">
        <v>0</v>
      </c>
      <c r="C31" s="38">
        <f>B31*(1169-795.4)/1000</f>
        <v>0</v>
      </c>
      <c r="E31" s="43" t="s">
        <v>16</v>
      </c>
      <c r="F31" s="41" t="s">
        <v>7</v>
      </c>
      <c r="G31" s="41" t="s">
        <v>8</v>
      </c>
      <c r="H31" s="41" t="s">
        <v>7</v>
      </c>
      <c r="I31" s="41" t="s">
        <v>8</v>
      </c>
      <c r="J31" s="41" t="s">
        <v>7</v>
      </c>
      <c r="K31" s="41" t="s">
        <v>8</v>
      </c>
      <c r="L31" s="41" t="s">
        <v>7</v>
      </c>
      <c r="M31" s="41" t="s">
        <v>8</v>
      </c>
      <c r="O31" s="109" t="s">
        <v>14</v>
      </c>
      <c r="P31" s="110"/>
      <c r="Q31" s="110"/>
      <c r="R31" s="110"/>
      <c r="S31" s="110"/>
      <c r="T31" s="110"/>
      <c r="U31" s="110"/>
      <c r="V31" s="110"/>
      <c r="W31" s="111"/>
    </row>
    <row r="32" spans="1:23" x14ac:dyDescent="0.25">
      <c r="A32" s="38" t="s">
        <v>48</v>
      </c>
      <c r="B32" s="38">
        <v>0</v>
      </c>
      <c r="C32" s="38">
        <f>B32*(880-795+1910.49-1732.78)/1000</f>
        <v>0</v>
      </c>
      <c r="E32" s="55" t="s">
        <v>26</v>
      </c>
      <c r="F32" s="49">
        <f>($C$36*F10)/10^9</f>
        <v>6.9585135020000001E-4</v>
      </c>
      <c r="G32" s="49" t="e">
        <f t="shared" ref="G32:M32" si="11">($C$36*G10)/10^9</f>
        <v>#REF!</v>
      </c>
      <c r="H32" s="49">
        <f t="shared" si="11"/>
        <v>5.2667604010000002E-3</v>
      </c>
      <c r="I32" s="49" t="e">
        <f t="shared" si="11"/>
        <v>#REF!</v>
      </c>
      <c r="J32" s="49">
        <f t="shared" si="11"/>
        <v>0.1672861822234</v>
      </c>
      <c r="K32" s="49" t="e">
        <f t="shared" si="11"/>
        <v>#REF!</v>
      </c>
      <c r="L32" s="49">
        <f t="shared" si="11"/>
        <v>64.824027349098202</v>
      </c>
      <c r="M32" s="49" t="e">
        <f t="shared" si="11"/>
        <v>#REF!</v>
      </c>
      <c r="O32" s="7" t="s">
        <v>19</v>
      </c>
    </row>
    <row r="33" spans="1:15" x14ac:dyDescent="0.25">
      <c r="A33" s="38" t="s">
        <v>49</v>
      </c>
      <c r="B33" s="38">
        <v>0</v>
      </c>
      <c r="C33" s="38">
        <f>B33*(818.3-795.4)/1000</f>
        <v>0</v>
      </c>
      <c r="E33" s="52" t="s">
        <v>17</v>
      </c>
      <c r="F33" s="49">
        <f t="shared" ref="F33:M47" si="12">($C$36*F11)/10^9</f>
        <v>7.0648917680000002E-4</v>
      </c>
      <c r="G33" s="49" t="e">
        <f t="shared" si="12"/>
        <v>#REF!</v>
      </c>
      <c r="H33" s="49">
        <f t="shared" si="12"/>
        <v>5.3497248334000002E-3</v>
      </c>
      <c r="I33" s="49" t="e">
        <f t="shared" si="12"/>
        <v>#REF!</v>
      </c>
      <c r="J33" s="49">
        <f t="shared" si="12"/>
        <v>0.133731772809</v>
      </c>
      <c r="K33" s="49" t="e">
        <f t="shared" si="12"/>
        <v>#REF!</v>
      </c>
      <c r="L33" s="49">
        <f t="shared" si="12"/>
        <v>130.55885005773339</v>
      </c>
      <c r="M33" s="49" t="e">
        <f t="shared" si="12"/>
        <v>#REF!</v>
      </c>
      <c r="O33" s="19" t="s">
        <v>20</v>
      </c>
    </row>
    <row r="34" spans="1:15" x14ac:dyDescent="0.25">
      <c r="A34" s="38"/>
      <c r="B34" s="38"/>
      <c r="C34" s="38"/>
      <c r="E34" s="52" t="s">
        <v>57</v>
      </c>
      <c r="F34" s="49">
        <f t="shared" si="12"/>
        <v>1.350945848E-4</v>
      </c>
      <c r="G34" s="49" t="e">
        <f t="shared" si="12"/>
        <v>#REF!</v>
      </c>
      <c r="H34" s="49">
        <f t="shared" si="12"/>
        <v>8.3593502259999999E-4</v>
      </c>
      <c r="I34" s="49" t="e">
        <f t="shared" si="12"/>
        <v>#REF!</v>
      </c>
      <c r="J34" s="49">
        <f t="shared" si="12"/>
        <v>2.6115389151799999E-2</v>
      </c>
      <c r="K34" s="49" t="e">
        <f t="shared" si="12"/>
        <v>#REF!</v>
      </c>
      <c r="L34" s="49">
        <f t="shared" si="12"/>
        <v>26.729877119369799</v>
      </c>
      <c r="M34" s="49" t="e">
        <f t="shared" si="12"/>
        <v>#REF!</v>
      </c>
      <c r="O34" s="19"/>
    </row>
    <row r="35" spans="1:15" x14ac:dyDescent="0.25">
      <c r="A35" s="38"/>
      <c r="B35" s="38"/>
      <c r="C35" s="38"/>
      <c r="E35" s="53" t="s">
        <v>18</v>
      </c>
      <c r="F35" s="49">
        <f t="shared" si="12"/>
        <v>5.9858688860000002E-4</v>
      </c>
      <c r="G35" s="49" t="e">
        <f t="shared" si="12"/>
        <v>#REF!</v>
      </c>
      <c r="H35" s="49">
        <f t="shared" si="12"/>
        <v>4.5247157610000003E-3</v>
      </c>
      <c r="I35" s="49" t="e">
        <f t="shared" si="12"/>
        <v>#REF!</v>
      </c>
      <c r="J35" s="49">
        <f t="shared" si="12"/>
        <v>0.14342493816580001</v>
      </c>
      <c r="K35" s="49" t="e">
        <f t="shared" si="12"/>
        <v>#REF!</v>
      </c>
      <c r="L35" s="49">
        <f t="shared" si="12"/>
        <v>146.84438591915139</v>
      </c>
      <c r="M35" s="49" t="e">
        <f t="shared" si="12"/>
        <v>#REF!</v>
      </c>
      <c r="O35" s="10" t="s">
        <v>34</v>
      </c>
    </row>
    <row r="36" spans="1:15" x14ac:dyDescent="0.25">
      <c r="A36" s="38" t="s">
        <v>51</v>
      </c>
      <c r="B36" s="38"/>
      <c r="C36" s="38">
        <f>SUM(C29:C33)</f>
        <v>2.5274000000000001</v>
      </c>
      <c r="E36" s="51" t="s">
        <v>27</v>
      </c>
      <c r="F36" s="49">
        <f t="shared" si="12"/>
        <v>3.7637282579999998E-4</v>
      </c>
      <c r="G36" s="49" t="e">
        <f t="shared" si="12"/>
        <v>#REF!</v>
      </c>
      <c r="H36" s="49">
        <f t="shared" si="12"/>
        <v>2.7349930537999998E-3</v>
      </c>
      <c r="I36" s="49" t="e">
        <f t="shared" si="12"/>
        <v>#REF!</v>
      </c>
      <c r="J36" s="49">
        <f t="shared" si="12"/>
        <v>8.6406642521799998E-2</v>
      </c>
      <c r="K36" s="49" t="e">
        <f t="shared" si="12"/>
        <v>#REF!</v>
      </c>
      <c r="L36" s="49">
        <f t="shared" si="12"/>
        <v>88.467162721033404</v>
      </c>
      <c r="M36" s="49" t="e">
        <f t="shared" si="12"/>
        <v>#REF!</v>
      </c>
    </row>
    <row r="37" spans="1:15" x14ac:dyDescent="0.25">
      <c r="E37" s="51" t="s">
        <v>21</v>
      </c>
      <c r="F37" s="49">
        <f t="shared" si="12"/>
        <v>3.8098027600000004E-4</v>
      </c>
      <c r="G37" s="49" t="e">
        <f t="shared" si="12"/>
        <v>#REF!</v>
      </c>
      <c r="H37" s="49">
        <f t="shared" si="12"/>
        <v>2.7441978446000001E-3</v>
      </c>
      <c r="I37" s="49" t="e">
        <f t="shared" si="12"/>
        <v>#REF!</v>
      </c>
      <c r="J37" s="49">
        <f t="shared" si="12"/>
        <v>8.6402189242999999E-2</v>
      </c>
      <c r="K37" s="49" t="e">
        <f t="shared" si="12"/>
        <v>#REF!</v>
      </c>
      <c r="L37" s="49">
        <f t="shared" si="12"/>
        <v>88.467668898595804</v>
      </c>
      <c r="M37" s="49" t="e">
        <f t="shared" si="12"/>
        <v>#REF!</v>
      </c>
    </row>
    <row r="38" spans="1:15" x14ac:dyDescent="0.25">
      <c r="E38" s="51" t="s">
        <v>22</v>
      </c>
      <c r="F38" s="49">
        <f t="shared" si="12"/>
        <v>3.9405704360000003E-4</v>
      </c>
      <c r="G38" s="49" t="e">
        <f t="shared" si="12"/>
        <v>#REF!</v>
      </c>
      <c r="H38" s="49">
        <f t="shared" si="12"/>
        <v>2.7513706058E-3</v>
      </c>
      <c r="I38" s="49" t="e">
        <f t="shared" si="12"/>
        <v>#REF!</v>
      </c>
      <c r="J38" s="49">
        <f t="shared" si="12"/>
        <v>8.6434261949000002E-2</v>
      </c>
      <c r="K38" s="49" t="e">
        <f t="shared" si="12"/>
        <v>#REF!</v>
      </c>
      <c r="L38" s="49">
        <f t="shared" si="12"/>
        <v>88.484527091308607</v>
      </c>
      <c r="M38" s="49" t="e">
        <f t="shared" si="12"/>
        <v>#REF!</v>
      </c>
    </row>
    <row r="39" spans="1:15" x14ac:dyDescent="0.25">
      <c r="E39" s="51" t="s">
        <v>23</v>
      </c>
      <c r="F39" s="49">
        <f t="shared" si="12"/>
        <v>3.87134495E-4</v>
      </c>
      <c r="G39" s="49" t="e">
        <f t="shared" si="12"/>
        <v>#REF!</v>
      </c>
      <c r="H39" s="49">
        <f t="shared" si="12"/>
        <v>2.7559805834000001E-3</v>
      </c>
      <c r="I39" s="49" t="e">
        <f t="shared" si="12"/>
        <v>#REF!</v>
      </c>
      <c r="J39" s="49">
        <f t="shared" si="12"/>
        <v>8.6424147294200004E-2</v>
      </c>
      <c r="K39" s="49" t="e">
        <f t="shared" si="12"/>
        <v>#REF!</v>
      </c>
      <c r="L39" s="49">
        <f t="shared" si="12"/>
        <v>88.470641858996601</v>
      </c>
      <c r="M39" s="49" t="e">
        <f t="shared" si="12"/>
        <v>#REF!</v>
      </c>
    </row>
    <row r="40" spans="1:15" x14ac:dyDescent="0.25">
      <c r="E40" s="51" t="s">
        <v>35</v>
      </c>
      <c r="F40" s="49">
        <f t="shared" si="12"/>
        <v>6.0292137959999995E-4</v>
      </c>
      <c r="G40" s="49" t="e">
        <f t="shared" si="12"/>
        <v>#REF!</v>
      </c>
      <c r="H40" s="49">
        <f t="shared" si="12"/>
        <v>4.5203939070000004E-3</v>
      </c>
      <c r="I40" s="49" t="e">
        <f t="shared" si="12"/>
        <v>#REF!</v>
      </c>
      <c r="J40" s="49">
        <f t="shared" si="12"/>
        <v>0.14342281009499999</v>
      </c>
      <c r="K40" s="49" t="e">
        <f t="shared" si="12"/>
        <v>#REF!</v>
      </c>
      <c r="L40" s="49">
        <f t="shared" si="12"/>
        <v>146.84742084129061</v>
      </c>
      <c r="M40" s="49" t="e">
        <f t="shared" si="12"/>
        <v>#REF!</v>
      </c>
    </row>
    <row r="41" spans="1:15" x14ac:dyDescent="0.25">
      <c r="E41" s="51" t="s">
        <v>36</v>
      </c>
      <c r="F41" s="49">
        <f t="shared" si="12"/>
        <v>6.01091542E-4</v>
      </c>
      <c r="G41" s="49" t="e">
        <f t="shared" si="12"/>
        <v>#REF!</v>
      </c>
      <c r="H41" s="49">
        <f t="shared" si="12"/>
        <v>4.5174621230000007E-3</v>
      </c>
      <c r="I41" s="49" t="e">
        <f t="shared" si="12"/>
        <v>#REF!</v>
      </c>
      <c r="J41" s="49">
        <f>($C$36*J19)/10^9</f>
        <v>0.14342491289180001</v>
      </c>
      <c r="K41" s="49" t="e">
        <f t="shared" si="12"/>
        <v>#REF!</v>
      </c>
      <c r="L41" s="49">
        <f t="shared" si="12"/>
        <v>146.8456171572258</v>
      </c>
      <c r="M41" s="49" t="e">
        <f t="shared" si="12"/>
        <v>#REF!</v>
      </c>
    </row>
    <row r="42" spans="1:15" x14ac:dyDescent="0.25">
      <c r="E42" s="51" t="s">
        <v>24</v>
      </c>
      <c r="F42" s="49">
        <f t="shared" si="12"/>
        <v>9.1360455200000001E-4</v>
      </c>
      <c r="G42" s="49" t="e">
        <f t="shared" si="12"/>
        <v>#REF!</v>
      </c>
      <c r="H42" s="49">
        <f t="shared" si="12"/>
        <v>7.0503718550000002E-3</v>
      </c>
      <c r="I42" s="49" t="e">
        <f t="shared" si="12"/>
        <v>#REF!</v>
      </c>
      <c r="J42" s="49">
        <f t="shared" si="12"/>
        <v>0.22629376913340002</v>
      </c>
      <c r="K42" s="49" t="e">
        <f t="shared" si="12"/>
        <v>#REF!</v>
      </c>
      <c r="L42" s="49">
        <f t="shared" si="12"/>
        <v>232.51731078023823</v>
      </c>
      <c r="M42" s="49" t="e">
        <f t="shared" si="12"/>
        <v>#REF!</v>
      </c>
    </row>
    <row r="43" spans="1:15" x14ac:dyDescent="0.25">
      <c r="E43" s="51" t="s">
        <v>25</v>
      </c>
      <c r="F43" s="49">
        <f t="shared" si="12"/>
        <v>1.1604481278000001E-3</v>
      </c>
      <c r="G43" s="49" t="e">
        <f t="shared" si="12"/>
        <v>#REF!</v>
      </c>
      <c r="H43" s="49">
        <f t="shared" si="12"/>
        <v>8.9930881938000001E-3</v>
      </c>
      <c r="I43" s="49" t="e">
        <f t="shared" si="12"/>
        <v>#REF!</v>
      </c>
      <c r="J43" s="49">
        <f t="shared" si="12"/>
        <v>0.10976682952940001</v>
      </c>
      <c r="K43" s="49" t="e">
        <f t="shared" si="12"/>
        <v>#REF!</v>
      </c>
      <c r="L43" s="49">
        <f t="shared" si="12"/>
        <v>70.85541321793221</v>
      </c>
      <c r="M43" s="49" t="e">
        <f t="shared" si="12"/>
        <v>#REF!</v>
      </c>
    </row>
    <row r="44" spans="1:15" x14ac:dyDescent="0.25">
      <c r="E44" s="51" t="s">
        <v>28</v>
      </c>
      <c r="F44" s="49">
        <f t="shared" si="12"/>
        <v>3.5257988220000001E-4</v>
      </c>
      <c r="G44" s="49" t="e">
        <f t="shared" si="12"/>
        <v>#REF!</v>
      </c>
      <c r="H44" s="49">
        <f t="shared" si="12"/>
        <v>2.5322248066000004E-3</v>
      </c>
      <c r="I44" s="49" t="e">
        <f t="shared" si="12"/>
        <v>#REF!</v>
      </c>
      <c r="J44" s="49">
        <f t="shared" si="12"/>
        <v>7.9775493032200009E-2</v>
      </c>
      <c r="K44" s="49" t="e">
        <f t="shared" si="12"/>
        <v>#REF!</v>
      </c>
      <c r="L44" s="49">
        <f t="shared" si="12"/>
        <v>81.675402759289</v>
      </c>
      <c r="M44" s="49" t="e">
        <f t="shared" si="12"/>
        <v>#REF!</v>
      </c>
    </row>
    <row r="45" spans="1:15" x14ac:dyDescent="0.25">
      <c r="E45" s="51" t="s">
        <v>29</v>
      </c>
      <c r="F45" s="49">
        <f t="shared" si="12"/>
        <v>4.0758874320000004E-4</v>
      </c>
      <c r="G45" s="49" t="e">
        <f t="shared" si="12"/>
        <v>#REF!</v>
      </c>
      <c r="H45" s="49">
        <f t="shared" si="12"/>
        <v>2.9881121638000003E-3</v>
      </c>
      <c r="I45" s="49" t="e">
        <f t="shared" si="12"/>
        <v>#REF!</v>
      </c>
      <c r="J45" s="49">
        <f t="shared" si="12"/>
        <v>9.4357327332200008E-2</v>
      </c>
      <c r="K45" s="49" t="e">
        <f t="shared" si="12"/>
        <v>#REF!</v>
      </c>
      <c r="L45" s="49">
        <f t="shared" si="12"/>
        <v>96.611356062376601</v>
      </c>
      <c r="M45" s="49" t="e">
        <f t="shared" si="12"/>
        <v>#REF!</v>
      </c>
    </row>
    <row r="46" spans="1:15" x14ac:dyDescent="0.25">
      <c r="E46" s="56" t="s">
        <v>30</v>
      </c>
      <c r="F46" s="49">
        <f t="shared" si="12"/>
        <v>5.713769002E-4</v>
      </c>
      <c r="G46" s="49" t="e">
        <f t="shared" si="12"/>
        <v>#REF!</v>
      </c>
      <c r="H46" s="49">
        <f t="shared" si="12"/>
        <v>4.2690288125999997E-3</v>
      </c>
      <c r="I46" s="49" t="e">
        <f t="shared" si="12"/>
        <v>#REF!</v>
      </c>
      <c r="J46" s="49">
        <f t="shared" si="12"/>
        <v>0.13547465773940001</v>
      </c>
      <c r="K46" s="49" t="e">
        <f t="shared" si="12"/>
        <v>#REF!</v>
      </c>
      <c r="L46" s="49">
        <f t="shared" si="12"/>
        <v>138.69911891806899</v>
      </c>
      <c r="M46" s="49" t="e">
        <f t="shared" si="12"/>
        <v>#REF!</v>
      </c>
    </row>
    <row r="47" spans="1:15" x14ac:dyDescent="0.25">
      <c r="E47" s="52" t="s">
        <v>31</v>
      </c>
      <c r="F47" s="49">
        <f t="shared" si="12"/>
        <v>4.2823760120000003E-4</v>
      </c>
      <c r="G47" s="49" t="e">
        <f t="shared" si="12"/>
        <v>#REF!</v>
      </c>
      <c r="H47" s="49">
        <f t="shared" si="12"/>
        <v>3.1588531981999999E-3</v>
      </c>
      <c r="I47" s="49" t="e">
        <f t="shared" si="12"/>
        <v>#REF!</v>
      </c>
      <c r="J47" s="49">
        <f t="shared" si="12"/>
        <v>9.96762557966E-2</v>
      </c>
      <c r="K47" s="49" t="e">
        <f t="shared" si="12"/>
        <v>#REF!</v>
      </c>
      <c r="L47" s="49">
        <f t="shared" si="12"/>
        <v>102.04449043364541</v>
      </c>
      <c r="M47" s="49" t="e">
        <f t="shared" si="12"/>
        <v>#REF!</v>
      </c>
    </row>
    <row r="48" spans="1:15" ht="42.75" customHeight="1" x14ac:dyDescent="0.25">
      <c r="E48" s="106" t="s">
        <v>54</v>
      </c>
      <c r="F48" s="106"/>
      <c r="G48" s="106"/>
      <c r="H48" s="106"/>
      <c r="I48" s="106"/>
      <c r="J48" s="106"/>
      <c r="K48" s="106"/>
      <c r="L48" s="106"/>
      <c r="M48" s="50"/>
      <c r="N48" s="26"/>
    </row>
    <row r="50" spans="5:13" ht="15" customHeight="1" x14ac:dyDescent="0.25">
      <c r="E50" s="100" t="s">
        <v>55</v>
      </c>
    </row>
    <row r="51" spans="5:13" x14ac:dyDescent="0.25">
      <c r="E51" s="101"/>
    </row>
    <row r="52" spans="5:13" x14ac:dyDescent="0.25">
      <c r="E52" s="42" t="s">
        <v>70</v>
      </c>
      <c r="F52" s="102" t="s">
        <v>64</v>
      </c>
      <c r="G52" s="102"/>
      <c r="H52" s="102" t="s">
        <v>65</v>
      </c>
      <c r="I52" s="102"/>
      <c r="J52" s="102" t="s">
        <v>66</v>
      </c>
      <c r="K52" s="102"/>
      <c r="L52" s="102" t="s">
        <v>67</v>
      </c>
      <c r="M52" s="102"/>
    </row>
    <row r="53" spans="5:13" x14ac:dyDescent="0.25">
      <c r="E53" s="40" t="s">
        <v>9</v>
      </c>
      <c r="F53" s="98" t="s">
        <v>56</v>
      </c>
      <c r="G53" s="99"/>
      <c r="H53" s="99"/>
      <c r="I53" s="99"/>
      <c r="J53" s="99"/>
      <c r="K53" s="99"/>
      <c r="L53" s="99"/>
      <c r="M53" s="99"/>
    </row>
    <row r="54" spans="5:13" ht="30" x14ac:dyDescent="0.25">
      <c r="E54" s="43" t="s">
        <v>16</v>
      </c>
      <c r="F54" s="41" t="s">
        <v>7</v>
      </c>
      <c r="G54" s="41" t="s">
        <v>8</v>
      </c>
      <c r="H54" s="41" t="s">
        <v>7</v>
      </c>
      <c r="I54" s="41" t="s">
        <v>8</v>
      </c>
      <c r="J54" s="41" t="s">
        <v>7</v>
      </c>
      <c r="K54" s="41" t="s">
        <v>8</v>
      </c>
      <c r="L54" s="41" t="s">
        <v>7</v>
      </c>
      <c r="M54" s="41" t="s">
        <v>8</v>
      </c>
    </row>
    <row r="55" spans="5:13" x14ac:dyDescent="0.25">
      <c r="E55" s="44" t="s">
        <v>26</v>
      </c>
      <c r="F55" s="46">
        <f>(((4*1024*4)/(1024*1024))/F10)*10^9</f>
        <v>56.751524572956129</v>
      </c>
      <c r="G55" s="46" t="e">
        <f>(((4096*8)/(1024*1024))/G10)*10^9</f>
        <v>#REF!</v>
      </c>
      <c r="H55" s="46">
        <f>(((32*1024*4)/(1024*1024))/H10)*10^9</f>
        <v>59.984691906625429</v>
      </c>
      <c r="I55" s="46" t="e">
        <f>(((32*1024*8)/(1024*1024))/I10)*10^9</f>
        <v>#REF!</v>
      </c>
      <c r="J55" s="46">
        <f>(((1*1024*1024*8)/(1024*1024))/J10)*10^9</f>
        <v>120.86593005630644</v>
      </c>
      <c r="K55" s="46" t="e">
        <f>(((1*1024*1024*8)/(1024*1024))/K10)*10^9</f>
        <v>#REF!</v>
      </c>
      <c r="L55" s="46">
        <f>(((1*1024*1024*1024*4)/(1024*1024))/L10)*10^9</f>
        <v>159.69742737904753</v>
      </c>
      <c r="M55" s="46" t="e">
        <f>(((1*1024*1024*1024*8)/(1024*1024))/M10)*10^9</f>
        <v>#REF!</v>
      </c>
    </row>
    <row r="56" spans="5:13" x14ac:dyDescent="0.25">
      <c r="E56" s="9" t="s">
        <v>17</v>
      </c>
      <c r="F56" s="46">
        <f>(((4*1024*4)/(1024*1024))/F11)*10^9</f>
        <v>55.896999270208774</v>
      </c>
      <c r="G56" s="46" t="e">
        <f>(((4096*8)/(1024*1024))/G11)*10^9</f>
        <v>#REF!</v>
      </c>
      <c r="H56" s="46">
        <f>(((32*1024*4)/(1024*1024))/H11)*10^9</f>
        <v>59.054439216683022</v>
      </c>
      <c r="I56" s="46" t="e">
        <f>(((32*1024*8)/(1024*1024))/I11)*10^9</f>
        <v>#REF!</v>
      </c>
      <c r="J56" s="46">
        <f>(((1*1024*1024*4)/(1024*1024))/J11)*10^9</f>
        <v>75.596096482164</v>
      </c>
      <c r="K56" s="46" t="e">
        <f>(((1*1024*1024*8)/(1024*1024))/K11)*10^9</f>
        <v>#REF!</v>
      </c>
      <c r="L56" s="46">
        <f>(((1*1024*1024*1024*4)/(1024*1024))/L11)*10^9</f>
        <v>79.291678774914317</v>
      </c>
      <c r="M56" s="46" t="e">
        <f>(((1*1024*1024*1024*8)/(1024*1024))/M11)*10^9</f>
        <v>#REF!</v>
      </c>
    </row>
    <row r="57" spans="5:13" x14ac:dyDescent="0.25">
      <c r="E57" s="9" t="s">
        <v>68</v>
      </c>
      <c r="F57" s="46">
        <f>(((4*1024)/(1024*1024))/F12)*10^9</f>
        <v>73.079585422435088</v>
      </c>
      <c r="G57" s="46" t="s">
        <v>63</v>
      </c>
      <c r="H57" s="46">
        <f>(((32*1024)/(1024*1024))/H12)*10^9</f>
        <v>94.482523000825395</v>
      </c>
      <c r="I57" s="46" t="s">
        <v>63</v>
      </c>
      <c r="J57" s="46">
        <f>(((1*1024*1024)/(1024*1024))/J12)*10^9</f>
        <v>96.778186429046528</v>
      </c>
      <c r="K57" s="46" t="s">
        <v>63</v>
      </c>
      <c r="L57" s="46">
        <f>(((1*1024*1024*1024)/(1024*1024))/L12)*10^9</f>
        <v>96.822652361711178</v>
      </c>
      <c r="M57" s="46" t="s">
        <v>63</v>
      </c>
    </row>
    <row r="58" spans="5:13" x14ac:dyDescent="0.25">
      <c r="E58" s="4" t="s">
        <v>18</v>
      </c>
      <c r="F58" s="46">
        <f t="shared" ref="F58:F70" si="13">(((4*1024*4)/(1024*1024))/F13)*10^9</f>
        <v>65.973087202698878</v>
      </c>
      <c r="G58" s="46" t="e">
        <f t="shared" ref="G58:G70" si="14">(((4096*8)/(1024*1024))/G13)*10^9</f>
        <v>#REF!</v>
      </c>
      <c r="H58" s="46">
        <f t="shared" ref="H58:H70" si="15">(((32*1024*4)/(1024*1024))/H13)*10^9</f>
        <v>69.82206544841128</v>
      </c>
      <c r="I58" s="46" t="e">
        <f t="shared" ref="I58:I70" si="16">(((32*1024*8)/(1024*1024))/I13)*10^9</f>
        <v>#REF!</v>
      </c>
      <c r="J58" s="46">
        <f t="shared" ref="J58:J70" si="17">(((1*1024*1024*4)/(1024*1024))/J13)*10^9</f>
        <v>70.487044507652143</v>
      </c>
      <c r="K58" s="46" t="e">
        <f t="shared" ref="K58:K70" si="18">(((1*1024*1024*8)/(1024*1024))/K13)*10^9</f>
        <v>#REF!</v>
      </c>
      <c r="L58" s="46">
        <f t="shared" ref="L58:L70" si="19">(((1*1024*1024*1024*4)/(1024*1024))/L13)*10^9</f>
        <v>70.497965143179954</v>
      </c>
      <c r="M58" s="46" t="e">
        <f t="shared" ref="M58:M70" si="20">(((1*1024*1024*1024*8)/(1024*1024))/M13)*10^9</f>
        <v>#REF!</v>
      </c>
    </row>
    <row r="59" spans="5:13" x14ac:dyDescent="0.25">
      <c r="E59" s="3" t="s">
        <v>27</v>
      </c>
      <c r="F59" s="46">
        <f t="shared" si="13"/>
        <v>104.92421953168544</v>
      </c>
      <c r="G59" s="46" t="e">
        <f t="shared" si="14"/>
        <v>#REF!</v>
      </c>
      <c r="H59" s="46">
        <f t="shared" si="15"/>
        <v>115.51217636953545</v>
      </c>
      <c r="I59" s="46" t="e">
        <f t="shared" si="16"/>
        <v>#REF!</v>
      </c>
      <c r="J59" s="46">
        <f t="shared" si="17"/>
        <v>117.00026415734639</v>
      </c>
      <c r="K59" s="46" t="e">
        <f t="shared" si="18"/>
        <v>#REF!</v>
      </c>
      <c r="L59" s="46">
        <f t="shared" si="19"/>
        <v>117.01777339286951</v>
      </c>
      <c r="M59" s="46" t="e">
        <f t="shared" si="20"/>
        <v>#REF!</v>
      </c>
    </row>
    <row r="60" spans="5:13" x14ac:dyDescent="0.25">
      <c r="E60" s="3" t="s">
        <v>21</v>
      </c>
      <c r="F60" s="46">
        <f t="shared" si="13"/>
        <v>103.65530051744727</v>
      </c>
      <c r="G60" s="46" t="e">
        <f t="shared" si="14"/>
        <v>#REF!</v>
      </c>
      <c r="H60" s="46">
        <f t="shared" si="15"/>
        <v>115.12471690832112</v>
      </c>
      <c r="I60" s="46" t="e">
        <f t="shared" si="16"/>
        <v>#REF!</v>
      </c>
      <c r="J60" s="46">
        <f t="shared" si="17"/>
        <v>117.00629449987049</v>
      </c>
      <c r="K60" s="46" t="e">
        <f t="shared" si="18"/>
        <v>#REF!</v>
      </c>
      <c r="L60" s="46">
        <f t="shared" si="19"/>
        <v>117.01710386272329</v>
      </c>
      <c r="M60" s="46" t="e">
        <f t="shared" si="20"/>
        <v>#REF!</v>
      </c>
    </row>
    <row r="61" spans="5:13" x14ac:dyDescent="0.25">
      <c r="E61" s="3" t="s">
        <v>22</v>
      </c>
      <c r="F61" s="46">
        <f t="shared" si="13"/>
        <v>100.21550341855126</v>
      </c>
      <c r="G61" s="46" t="e">
        <f t="shared" si="14"/>
        <v>#REF!</v>
      </c>
      <c r="H61" s="46">
        <f t="shared" si="15"/>
        <v>114.82458936430351</v>
      </c>
      <c r="I61" s="46" t="e">
        <f t="shared" si="16"/>
        <v>#REF!</v>
      </c>
      <c r="J61" s="46">
        <f t="shared" si="17"/>
        <v>116.96287759089222</v>
      </c>
      <c r="K61" s="46" t="e">
        <f t="shared" si="18"/>
        <v>#REF!</v>
      </c>
      <c r="L61" s="46">
        <f t="shared" si="19"/>
        <v>116.99480960459186</v>
      </c>
      <c r="M61" s="46" t="e">
        <f t="shared" si="20"/>
        <v>#REF!</v>
      </c>
    </row>
    <row r="62" spans="5:13" x14ac:dyDescent="0.25">
      <c r="E62" s="3" t="s">
        <v>23</v>
      </c>
      <c r="F62" s="46">
        <f t="shared" si="13"/>
        <v>102.00750775257059</v>
      </c>
      <c r="G62" s="46" t="e">
        <f t="shared" si="14"/>
        <v>#REF!</v>
      </c>
      <c r="H62" s="46">
        <f t="shared" si="15"/>
        <v>114.63252023722512</v>
      </c>
      <c r="I62" s="46" t="e">
        <f t="shared" si="16"/>
        <v>#REF!</v>
      </c>
      <c r="J62" s="46">
        <f t="shared" si="17"/>
        <v>116.97656634766085</v>
      </c>
      <c r="K62" s="46" t="e">
        <f t="shared" si="18"/>
        <v>#REF!</v>
      </c>
      <c r="L62" s="46">
        <f t="shared" si="19"/>
        <v>117.01317162928754</v>
      </c>
      <c r="M62" s="46" t="e">
        <f t="shared" si="20"/>
        <v>#REF!</v>
      </c>
    </row>
    <row r="63" spans="5:13" x14ac:dyDescent="0.25">
      <c r="E63" s="3" t="s">
        <v>35</v>
      </c>
      <c r="F63" s="46">
        <f t="shared" si="13"/>
        <v>65.498796918098208</v>
      </c>
      <c r="G63" s="46" t="e">
        <f t="shared" si="14"/>
        <v>#REF!</v>
      </c>
      <c r="H63" s="46">
        <f t="shared" si="15"/>
        <v>69.888820863769908</v>
      </c>
      <c r="I63" s="46" t="e">
        <f t="shared" si="16"/>
        <v>#REF!</v>
      </c>
      <c r="J63" s="46">
        <f t="shared" si="17"/>
        <v>70.488090376305081</v>
      </c>
      <c r="K63" s="46" t="e">
        <f t="shared" si="18"/>
        <v>#REF!</v>
      </c>
      <c r="L63" s="46">
        <f t="shared" si="19"/>
        <v>70.496508149015838</v>
      </c>
      <c r="M63" s="46" t="e">
        <f t="shared" si="20"/>
        <v>#REF!</v>
      </c>
    </row>
    <row r="64" spans="5:13" x14ac:dyDescent="0.25">
      <c r="E64" s="3" t="s">
        <v>36</v>
      </c>
      <c r="F64" s="46">
        <f t="shared" si="13"/>
        <v>65.698187781188253</v>
      </c>
      <c r="G64" s="46" t="e">
        <f t="shared" si="14"/>
        <v>#REF!</v>
      </c>
      <c r="H64" s="46">
        <f t="shared" si="15"/>
        <v>69.934177951711845</v>
      </c>
      <c r="I64" s="46" t="e">
        <f t="shared" si="16"/>
        <v>#REF!</v>
      </c>
      <c r="J64" s="46">
        <f t="shared" si="17"/>
        <v>70.487056928712931</v>
      </c>
      <c r="K64" s="46" t="e">
        <f t="shared" si="18"/>
        <v>#REF!</v>
      </c>
      <c r="L64" s="46">
        <f t="shared" si="19"/>
        <v>70.497374047711574</v>
      </c>
      <c r="M64" s="46" t="e">
        <f t="shared" si="20"/>
        <v>#REF!</v>
      </c>
    </row>
    <row r="65" spans="4:13" x14ac:dyDescent="0.25">
      <c r="E65" s="3" t="s">
        <v>24</v>
      </c>
      <c r="F65" s="46">
        <f t="shared" si="13"/>
        <v>43.22507469292907</v>
      </c>
      <c r="G65" s="46" t="e">
        <f t="shared" si="14"/>
        <v>#REF!</v>
      </c>
      <c r="H65" s="46">
        <f t="shared" si="15"/>
        <v>44.809693232840125</v>
      </c>
      <c r="I65" s="46" t="e">
        <f t="shared" si="16"/>
        <v>#REF!</v>
      </c>
      <c r="J65" s="46">
        <f t="shared" si="17"/>
        <v>44.674672390296344</v>
      </c>
      <c r="K65" s="46" t="e">
        <f t="shared" si="18"/>
        <v>#REF!</v>
      </c>
      <c r="L65" s="46">
        <f t="shared" si="19"/>
        <v>44.522407236097465</v>
      </c>
      <c r="M65" s="46" t="e">
        <f t="shared" si="20"/>
        <v>#REF!</v>
      </c>
    </row>
    <row r="66" spans="4:13" x14ac:dyDescent="0.25">
      <c r="E66" s="3" t="s">
        <v>25</v>
      </c>
      <c r="F66" s="46">
        <f t="shared" si="13"/>
        <v>34.030495680032757</v>
      </c>
      <c r="G66" s="46" t="e">
        <f t="shared" si="14"/>
        <v>#REF!</v>
      </c>
      <c r="H66" s="46">
        <f t="shared" si="15"/>
        <v>35.129756674442987</v>
      </c>
      <c r="I66" s="46" t="e">
        <f t="shared" si="16"/>
        <v>#REF!</v>
      </c>
      <c r="J66" s="46">
        <f t="shared" si="17"/>
        <v>92.100683269641493</v>
      </c>
      <c r="K66" s="46" t="e">
        <f t="shared" si="18"/>
        <v>#REF!</v>
      </c>
      <c r="L66" s="46">
        <f t="shared" si="19"/>
        <v>146.10359222885799</v>
      </c>
      <c r="M66" s="46" t="e">
        <f t="shared" si="20"/>
        <v>#REF!</v>
      </c>
    </row>
    <row r="67" spans="4:13" x14ac:dyDescent="0.25">
      <c r="E67" s="3" t="s">
        <v>28</v>
      </c>
      <c r="F67" s="46">
        <f t="shared" si="13"/>
        <v>112.00475975427052</v>
      </c>
      <c r="G67" s="46" t="e">
        <f t="shared" si="14"/>
        <v>#REF!</v>
      </c>
      <c r="H67" s="46">
        <f t="shared" si="15"/>
        <v>124.76182966716537</v>
      </c>
      <c r="I67" s="46" t="e">
        <f t="shared" si="16"/>
        <v>#REF!</v>
      </c>
      <c r="J67" s="46">
        <f t="shared" si="17"/>
        <v>126.72563485028459</v>
      </c>
      <c r="K67" s="46" t="e">
        <f t="shared" si="18"/>
        <v>#REF!</v>
      </c>
      <c r="L67" s="46">
        <f t="shared" si="19"/>
        <v>126.74844629183826</v>
      </c>
      <c r="M67" s="46" t="e">
        <f t="shared" si="20"/>
        <v>#REF!</v>
      </c>
    </row>
    <row r="68" spans="4:13" x14ac:dyDescent="0.25">
      <c r="E68" s="3" t="s">
        <v>29</v>
      </c>
      <c r="F68" s="46">
        <f t="shared" si="13"/>
        <v>96.888409355854847</v>
      </c>
      <c r="G68" s="46" t="e">
        <f t="shared" si="14"/>
        <v>#REF!</v>
      </c>
      <c r="H68" s="46">
        <f t="shared" si="15"/>
        <v>105.72728956674648</v>
      </c>
      <c r="I68" s="46" t="e">
        <f t="shared" si="16"/>
        <v>#REF!</v>
      </c>
      <c r="J68" s="46">
        <f t="shared" si="17"/>
        <v>107.14165275588553</v>
      </c>
      <c r="K68" s="46" t="e">
        <f t="shared" si="18"/>
        <v>#REF!</v>
      </c>
      <c r="L68" s="46">
        <f t="shared" si="19"/>
        <v>107.15334948115353</v>
      </c>
      <c r="M68" s="46" t="e">
        <f t="shared" si="20"/>
        <v>#REF!</v>
      </c>
    </row>
    <row r="69" spans="4:13" x14ac:dyDescent="0.25">
      <c r="E69" s="8" t="s">
        <v>30</v>
      </c>
      <c r="F69" s="46">
        <f t="shared" si="13"/>
        <v>69.114843435527462</v>
      </c>
      <c r="G69" s="46" t="e">
        <f t="shared" si="14"/>
        <v>#REF!</v>
      </c>
      <c r="H69" s="46">
        <f t="shared" si="15"/>
        <v>74.003951218963479</v>
      </c>
      <c r="I69" s="46" t="e">
        <f t="shared" si="16"/>
        <v>#REF!</v>
      </c>
      <c r="J69" s="46">
        <f t="shared" si="17"/>
        <v>74.623550771000268</v>
      </c>
      <c r="K69" s="46" t="e">
        <f t="shared" si="18"/>
        <v>#REF!</v>
      </c>
      <c r="L69" s="46">
        <f t="shared" si="19"/>
        <v>74.638040102584711</v>
      </c>
      <c r="M69" s="46" t="e">
        <f t="shared" si="20"/>
        <v>#REF!</v>
      </c>
    </row>
    <row r="70" spans="4:13" x14ac:dyDescent="0.25">
      <c r="E70" s="9" t="s">
        <v>31</v>
      </c>
      <c r="F70" s="46">
        <f t="shared" si="13"/>
        <v>92.21662200923052</v>
      </c>
      <c r="G70" s="46" t="e">
        <f t="shared" si="14"/>
        <v>#REF!</v>
      </c>
      <c r="H70" s="46">
        <f t="shared" si="15"/>
        <v>100.01256157773416</v>
      </c>
      <c r="I70" s="46" t="e">
        <f t="shared" si="16"/>
        <v>#REF!</v>
      </c>
      <c r="J70" s="46">
        <f t="shared" si="17"/>
        <v>101.42435547167537</v>
      </c>
      <c r="K70" s="46" t="e">
        <f t="shared" si="18"/>
        <v>#REF!</v>
      </c>
      <c r="L70" s="46">
        <f t="shared" si="19"/>
        <v>101.44820515059121</v>
      </c>
      <c r="M70" s="46" t="e">
        <f t="shared" si="20"/>
        <v>#REF!</v>
      </c>
    </row>
    <row r="72" spans="4:13" ht="15" customHeight="1" x14ac:dyDescent="0.25">
      <c r="D72" s="58" t="s">
        <v>69</v>
      </c>
      <c r="E72" s="38" t="s">
        <v>58</v>
      </c>
      <c r="F72" s="38" t="s">
        <v>59</v>
      </c>
      <c r="G72" s="38" t="s">
        <v>60</v>
      </c>
      <c r="H72" s="38" t="s">
        <v>61</v>
      </c>
      <c r="I72" s="38" t="s">
        <v>62</v>
      </c>
    </row>
    <row r="73" spans="4:13" x14ac:dyDescent="0.25">
      <c r="E73" s="38" t="s">
        <v>74</v>
      </c>
      <c r="F73" s="38">
        <v>275323</v>
      </c>
      <c r="G73" s="38">
        <v>2083865</v>
      </c>
      <c r="H73" s="38">
        <v>66189041</v>
      </c>
      <c r="I73" s="38">
        <v>25648503343</v>
      </c>
    </row>
    <row r="74" spans="4:13" x14ac:dyDescent="0.25">
      <c r="E74" s="38" t="s">
        <v>75</v>
      </c>
      <c r="F74" s="38">
        <v>279532</v>
      </c>
      <c r="G74" s="38">
        <v>2116691</v>
      </c>
      <c r="H74" s="38">
        <v>52912785</v>
      </c>
      <c r="I74" s="38">
        <v>51657375191</v>
      </c>
    </row>
    <row r="75" spans="4:13" x14ac:dyDescent="0.25">
      <c r="E75" s="38" t="s">
        <v>76</v>
      </c>
      <c r="F75" s="38">
        <v>53452</v>
      </c>
      <c r="G75" s="38">
        <v>330749</v>
      </c>
      <c r="H75" s="38">
        <v>10332907</v>
      </c>
      <c r="I75" s="38">
        <v>10576037477</v>
      </c>
    </row>
    <row r="76" spans="4:13" x14ac:dyDescent="0.25">
      <c r="E76" s="38" t="s">
        <v>77</v>
      </c>
      <c r="F76" s="38">
        <v>236839</v>
      </c>
      <c r="G76" s="38">
        <v>1790265</v>
      </c>
      <c r="H76" s="38">
        <v>56748017</v>
      </c>
      <c r="I76" s="38">
        <v>58100967761</v>
      </c>
    </row>
    <row r="77" spans="4:13" x14ac:dyDescent="0.25">
      <c r="E77" s="38" t="s">
        <v>78</v>
      </c>
      <c r="F77" s="38">
        <v>148917</v>
      </c>
      <c r="G77" s="38">
        <v>1082137</v>
      </c>
      <c r="H77" s="38">
        <v>34187957</v>
      </c>
      <c r="I77" s="38">
        <v>35003229691</v>
      </c>
    </row>
    <row r="78" spans="4:13" x14ac:dyDescent="0.25">
      <c r="E78" s="38" t="s">
        <v>79</v>
      </c>
      <c r="F78" s="38">
        <v>150740</v>
      </c>
      <c r="G78" s="38">
        <v>1085779</v>
      </c>
      <c r="H78" s="38">
        <v>34186195</v>
      </c>
      <c r="I78" s="38">
        <v>35003429967</v>
      </c>
    </row>
    <row r="79" spans="4:13" ht="15.75" customHeight="1" x14ac:dyDescent="0.25">
      <c r="E79" s="38" t="s">
        <v>80</v>
      </c>
      <c r="F79" s="38">
        <v>155914</v>
      </c>
      <c r="G79" s="38">
        <v>1088617</v>
      </c>
      <c r="H79" s="38">
        <v>34198885</v>
      </c>
      <c r="I79" s="38">
        <v>35010100139</v>
      </c>
    </row>
    <row r="80" spans="4:13" x14ac:dyDescent="0.25">
      <c r="E80" s="38" t="s">
        <v>81</v>
      </c>
      <c r="F80" s="38">
        <v>153175</v>
      </c>
      <c r="G80" s="38">
        <v>1090441</v>
      </c>
      <c r="H80" s="38">
        <v>34194883</v>
      </c>
      <c r="I80" s="38">
        <v>35004606259</v>
      </c>
    </row>
    <row r="81" spans="5:9" x14ac:dyDescent="0.25">
      <c r="E81" s="38" t="s">
        <v>82</v>
      </c>
      <c r="F81" s="38">
        <v>238554</v>
      </c>
      <c r="G81" s="38">
        <v>1788555</v>
      </c>
      <c r="H81" s="38">
        <v>56747175</v>
      </c>
      <c r="I81" s="38">
        <v>58102168569</v>
      </c>
    </row>
    <row r="82" spans="5:9" x14ac:dyDescent="0.25">
      <c r="E82" s="38" t="s">
        <v>83</v>
      </c>
      <c r="F82" s="38">
        <v>237830</v>
      </c>
      <c r="G82" s="38">
        <v>1787395</v>
      </c>
      <c r="H82" s="38">
        <v>56748007</v>
      </c>
      <c r="I82" s="38">
        <v>58101454917</v>
      </c>
    </row>
    <row r="83" spans="5:9" x14ac:dyDescent="0.25">
      <c r="E83" s="38" t="s">
        <v>84</v>
      </c>
      <c r="F83" s="38">
        <v>361480</v>
      </c>
      <c r="G83" s="38">
        <v>2789575</v>
      </c>
      <c r="H83" s="38">
        <v>89536191</v>
      </c>
      <c r="I83" s="38">
        <v>91998619443</v>
      </c>
    </row>
    <row r="84" spans="5:9" x14ac:dyDescent="0.25">
      <c r="E84" s="38" t="s">
        <v>85</v>
      </c>
      <c r="F84" s="38">
        <v>459147</v>
      </c>
      <c r="G84" s="38">
        <v>3558237</v>
      </c>
      <c r="H84" s="38">
        <v>43430731</v>
      </c>
      <c r="I84" s="38">
        <v>28034902753</v>
      </c>
    </row>
    <row r="85" spans="5:9" x14ac:dyDescent="0.25">
      <c r="E85" s="38" t="s">
        <v>86</v>
      </c>
      <c r="F85" s="38">
        <v>139503</v>
      </c>
      <c r="G85" s="38">
        <v>1001909</v>
      </c>
      <c r="H85" s="38">
        <v>31564253</v>
      </c>
      <c r="I85" s="38">
        <v>32315977985</v>
      </c>
    </row>
    <row r="86" spans="5:9" x14ac:dyDescent="0.25">
      <c r="E86" s="38" t="s">
        <v>87</v>
      </c>
      <c r="F86" s="38">
        <v>161268</v>
      </c>
      <c r="G86" s="38">
        <v>1182287</v>
      </c>
      <c r="H86" s="38">
        <v>37333753</v>
      </c>
      <c r="I86" s="38">
        <v>38225589959</v>
      </c>
    </row>
    <row r="87" spans="5:9" x14ac:dyDescent="0.25">
      <c r="E87" s="38" t="s">
        <v>88</v>
      </c>
      <c r="F87" s="38">
        <v>226073</v>
      </c>
      <c r="G87" s="38">
        <v>1689099</v>
      </c>
      <c r="H87" s="38">
        <v>53602381</v>
      </c>
      <c r="I87" s="38">
        <v>54878182685</v>
      </c>
    </row>
    <row r="88" spans="5:9" x14ac:dyDescent="0.25">
      <c r="E88" s="38" t="s">
        <v>89</v>
      </c>
      <c r="F88" s="38">
        <v>169438</v>
      </c>
      <c r="G88" s="38">
        <v>1249843</v>
      </c>
      <c r="H88" s="38">
        <v>39438259</v>
      </c>
      <c r="I88" s="38">
        <v>40375283071</v>
      </c>
    </row>
  </sheetData>
  <mergeCells count="29">
    <mergeCell ref="L7:M7"/>
    <mergeCell ref="A25:C27"/>
    <mergeCell ref="E27:E28"/>
    <mergeCell ref="F29:G29"/>
    <mergeCell ref="H29:I29"/>
    <mergeCell ref="J29:K29"/>
    <mergeCell ref="F8:M8"/>
    <mergeCell ref="P1:T1"/>
    <mergeCell ref="O31:W31"/>
    <mergeCell ref="T7:U7"/>
    <mergeCell ref="V7:W7"/>
    <mergeCell ref="P8:W8"/>
    <mergeCell ref="L29:M29"/>
    <mergeCell ref="F30:M30"/>
    <mergeCell ref="U1:W1"/>
    <mergeCell ref="P7:Q7"/>
    <mergeCell ref="R7:S7"/>
    <mergeCell ref="F1:J1"/>
    <mergeCell ref="K1:M1"/>
    <mergeCell ref="F7:G7"/>
    <mergeCell ref="H7:I7"/>
    <mergeCell ref="J7:K7"/>
    <mergeCell ref="F53:M53"/>
    <mergeCell ref="E48:L48"/>
    <mergeCell ref="E50:E51"/>
    <mergeCell ref="F52:G52"/>
    <mergeCell ref="H52:I52"/>
    <mergeCell ref="J52:K52"/>
    <mergeCell ref="L52:M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A61" workbookViewId="0">
      <selection activeCell="H67" sqref="H67"/>
    </sheetView>
  </sheetViews>
  <sheetFormatPr defaultRowHeight="15" x14ac:dyDescent="0.25"/>
  <cols>
    <col min="1" max="1" width="13.85546875" style="37" bestFit="1" customWidth="1"/>
    <col min="2" max="2" width="9.140625" style="37"/>
    <col min="3" max="3" width="12.85546875" style="37" bestFit="1" customWidth="1"/>
    <col min="4" max="4" width="10.140625" style="37" bestFit="1" customWidth="1"/>
    <col min="5" max="5" width="43.7109375" style="37" bestFit="1" customWidth="1"/>
    <col min="6" max="6" width="11.5703125" style="37" bestFit="1" customWidth="1"/>
    <col min="7" max="7" width="16.140625" style="37" bestFit="1" customWidth="1"/>
    <col min="8" max="8" width="15.140625" style="37" bestFit="1" customWidth="1"/>
    <col min="9" max="9" width="17" style="37" bestFit="1" customWidth="1"/>
    <col min="10" max="10" width="12.140625" style="37" bestFit="1" customWidth="1"/>
    <col min="11" max="11" width="13.140625" style="37" bestFit="1" customWidth="1"/>
    <col min="12" max="12" width="14.7109375" style="37" bestFit="1" customWidth="1"/>
    <col min="13" max="13" width="16.140625" style="37" bestFit="1" customWidth="1"/>
    <col min="14" max="14" width="13.85546875" style="37" customWidth="1"/>
    <col min="15" max="15" width="42.7109375" style="37" bestFit="1" customWidth="1"/>
    <col min="16" max="16" width="11.140625" style="37" bestFit="1" customWidth="1"/>
    <col min="17" max="17" width="9.5703125" style="37" bestFit="1" customWidth="1"/>
    <col min="18" max="18" width="11.5703125" style="37" bestFit="1" customWidth="1"/>
    <col min="19" max="20" width="14.7109375" style="37" bestFit="1" customWidth="1"/>
    <col min="21" max="21" width="10" style="37" bestFit="1" customWidth="1"/>
    <col min="22" max="22" width="12" style="37" bestFit="1" customWidth="1"/>
    <col min="23" max="23" width="13.140625" style="37" bestFit="1" customWidth="1"/>
    <col min="24" max="16384" width="9.140625" style="37"/>
  </cols>
  <sheetData>
    <row r="1" spans="4:23" x14ac:dyDescent="0.25">
      <c r="E1" s="40" t="s">
        <v>9</v>
      </c>
      <c r="F1" s="103" t="s">
        <v>4</v>
      </c>
      <c r="G1" s="104"/>
      <c r="H1" s="104"/>
      <c r="I1" s="104"/>
      <c r="J1" s="105"/>
      <c r="K1" s="108"/>
      <c r="L1" s="108"/>
      <c r="M1" s="108"/>
      <c r="O1" s="40" t="s">
        <v>9</v>
      </c>
      <c r="P1" s="103" t="s">
        <v>38</v>
      </c>
      <c r="Q1" s="104"/>
      <c r="R1" s="104"/>
      <c r="S1" s="104"/>
      <c r="T1" s="105"/>
      <c r="U1" s="108"/>
      <c r="V1" s="108"/>
      <c r="W1" s="108"/>
    </row>
    <row r="2" spans="4:23" x14ac:dyDescent="0.25">
      <c r="D2" s="60"/>
      <c r="E2" s="59" t="s">
        <v>3</v>
      </c>
      <c r="F2" s="59" t="s">
        <v>6</v>
      </c>
      <c r="G2" s="59" t="s">
        <v>5</v>
      </c>
      <c r="H2" s="59" t="s">
        <v>0</v>
      </c>
      <c r="I2" s="59" t="s">
        <v>1</v>
      </c>
      <c r="J2" s="59" t="s">
        <v>2</v>
      </c>
      <c r="K2" s="60"/>
      <c r="L2" s="60"/>
      <c r="M2" s="60"/>
      <c r="O2" s="59" t="s">
        <v>3</v>
      </c>
      <c r="P2" s="59" t="s">
        <v>6</v>
      </c>
      <c r="Q2" s="59" t="s">
        <v>5</v>
      </c>
      <c r="R2" s="59" t="s">
        <v>0</v>
      </c>
      <c r="S2" s="59" t="s">
        <v>1</v>
      </c>
      <c r="T2" s="59" t="s">
        <v>2</v>
      </c>
      <c r="U2" s="60"/>
      <c r="V2" s="60"/>
      <c r="W2" s="60"/>
    </row>
    <row r="3" spans="4:23" x14ac:dyDescent="0.25">
      <c r="D3" s="13"/>
      <c r="E3" s="38" t="s">
        <v>32</v>
      </c>
      <c r="F3" s="20">
        <v>1379</v>
      </c>
      <c r="G3" s="20">
        <v>6646</v>
      </c>
      <c r="H3" s="20">
        <v>209827</v>
      </c>
      <c r="I3" s="20">
        <v>213979445</v>
      </c>
      <c r="J3" s="20">
        <v>427972203</v>
      </c>
      <c r="K3" s="13"/>
      <c r="L3" s="13"/>
      <c r="M3" s="13"/>
      <c r="O3" s="38" t="s">
        <v>32</v>
      </c>
      <c r="P3" s="21">
        <f>4096*1000/F3</f>
        <v>2970.2683103698332</v>
      </c>
      <c r="Q3" s="21">
        <f>32768*1000/G3</f>
        <v>4930.4845019560635</v>
      </c>
      <c r="R3" s="21">
        <f>1024*1024*1000/H3</f>
        <v>4997.3359005275779</v>
      </c>
      <c r="S3" s="21">
        <f>1024*1024*1024*1000/I3</f>
        <v>5017.9671416569945</v>
      </c>
      <c r="T3" s="21">
        <f>2*1024*1024*1024*1000/J3</f>
        <v>5017.8110469478315</v>
      </c>
      <c r="U3" s="13"/>
      <c r="V3" s="13"/>
      <c r="W3" s="13"/>
    </row>
    <row r="4" spans="4:23" x14ac:dyDescent="0.25">
      <c r="D4" s="13"/>
      <c r="E4" s="38" t="s">
        <v>33</v>
      </c>
      <c r="F4" s="20">
        <v>87166</v>
      </c>
      <c r="G4" s="20">
        <v>713865</v>
      </c>
      <c r="H4" s="20">
        <v>23187872</v>
      </c>
      <c r="I4" s="20">
        <v>23752100446</v>
      </c>
      <c r="J4" s="20">
        <v>46017545643</v>
      </c>
      <c r="K4" s="13"/>
      <c r="L4" s="13"/>
      <c r="M4" s="13"/>
      <c r="O4" s="38" t="s">
        <v>33</v>
      </c>
      <c r="P4" s="21">
        <f>4096*1024/F4</f>
        <v>48.118578344767457</v>
      </c>
      <c r="Q4" s="21">
        <f>32768*1024/G4</f>
        <v>47.003890091263756</v>
      </c>
      <c r="R4" s="21">
        <f>1024*1024*1000/H4</f>
        <v>45.220880984680271</v>
      </c>
      <c r="S4" s="21">
        <f>1024*1024*1024*1000/I4</f>
        <v>45.206184035855436</v>
      </c>
      <c r="T4" s="21">
        <f>2*1024*1024*1024*1000/J4</f>
        <v>46.666627217800489</v>
      </c>
      <c r="U4" s="13"/>
      <c r="V4" s="13"/>
      <c r="W4" s="13"/>
    </row>
    <row r="5" spans="4:23" x14ac:dyDescent="0.25">
      <c r="D5" s="13"/>
      <c r="E5" s="38" t="s">
        <v>40</v>
      </c>
      <c r="F5" s="20" t="s">
        <v>39</v>
      </c>
      <c r="G5" s="20" t="s">
        <v>39</v>
      </c>
      <c r="H5" s="20" t="s">
        <v>39</v>
      </c>
      <c r="I5" s="20" t="s">
        <v>39</v>
      </c>
      <c r="J5" s="20" t="s">
        <v>39</v>
      </c>
      <c r="K5" s="13"/>
      <c r="L5" s="13"/>
      <c r="M5" s="13"/>
      <c r="O5" s="38" t="s">
        <v>40</v>
      </c>
      <c r="P5" s="20" t="s">
        <v>39</v>
      </c>
      <c r="Q5" s="20" t="s">
        <v>39</v>
      </c>
      <c r="R5" s="20" t="s">
        <v>39</v>
      </c>
      <c r="S5" s="20" t="s">
        <v>39</v>
      </c>
      <c r="T5" s="20" t="s">
        <v>39</v>
      </c>
      <c r="U5" s="13"/>
      <c r="V5" s="13"/>
      <c r="W5" s="13"/>
    </row>
    <row r="7" spans="4:23" x14ac:dyDescent="0.25">
      <c r="E7" s="42" t="s">
        <v>15</v>
      </c>
      <c r="F7" s="102" t="s">
        <v>10</v>
      </c>
      <c r="G7" s="102"/>
      <c r="H7" s="102" t="s">
        <v>11</v>
      </c>
      <c r="I7" s="102"/>
      <c r="J7" s="102" t="s">
        <v>12</v>
      </c>
      <c r="K7" s="102"/>
      <c r="L7" s="102" t="s">
        <v>13</v>
      </c>
      <c r="M7" s="102"/>
      <c r="O7" s="42" t="s">
        <v>15</v>
      </c>
      <c r="P7" s="102" t="s">
        <v>10</v>
      </c>
      <c r="Q7" s="102"/>
      <c r="R7" s="102" t="s">
        <v>11</v>
      </c>
      <c r="S7" s="102"/>
      <c r="T7" s="102" t="s">
        <v>12</v>
      </c>
      <c r="U7" s="102"/>
      <c r="V7" s="102" t="s">
        <v>13</v>
      </c>
      <c r="W7" s="102"/>
    </row>
    <row r="8" spans="4:23" x14ac:dyDescent="0.25">
      <c r="E8" s="40" t="s">
        <v>9</v>
      </c>
      <c r="F8" s="98" t="s">
        <v>37</v>
      </c>
      <c r="G8" s="99"/>
      <c r="H8" s="99"/>
      <c r="I8" s="99"/>
      <c r="J8" s="99"/>
      <c r="K8" s="99"/>
      <c r="L8" s="99"/>
      <c r="M8" s="99"/>
      <c r="O8" s="40" t="s">
        <v>9</v>
      </c>
      <c r="P8" s="98" t="s">
        <v>73</v>
      </c>
      <c r="Q8" s="99"/>
      <c r="R8" s="99"/>
      <c r="S8" s="99"/>
      <c r="T8" s="99"/>
      <c r="U8" s="99"/>
      <c r="V8" s="99"/>
      <c r="W8" s="99"/>
    </row>
    <row r="9" spans="4:23" ht="30" x14ac:dyDescent="0.25">
      <c r="E9" s="43" t="s">
        <v>16</v>
      </c>
      <c r="F9" s="41" t="s">
        <v>7</v>
      </c>
      <c r="G9" s="41" t="s">
        <v>8</v>
      </c>
      <c r="H9" s="41" t="s">
        <v>7</v>
      </c>
      <c r="I9" s="41" t="s">
        <v>8</v>
      </c>
      <c r="J9" s="41" t="s">
        <v>7</v>
      </c>
      <c r="K9" s="41" t="s">
        <v>8</v>
      </c>
      <c r="L9" s="41" t="s">
        <v>7</v>
      </c>
      <c r="M9" s="41" t="s">
        <v>8</v>
      </c>
      <c r="O9" s="43" t="s">
        <v>16</v>
      </c>
      <c r="P9" s="41" t="s">
        <v>7</v>
      </c>
      <c r="Q9" s="41" t="s">
        <v>8</v>
      </c>
      <c r="R9" s="41" t="s">
        <v>7</v>
      </c>
      <c r="S9" s="41" t="s">
        <v>8</v>
      </c>
      <c r="T9" s="41" t="s">
        <v>7</v>
      </c>
      <c r="U9" s="41" t="s">
        <v>8</v>
      </c>
      <c r="V9" s="41" t="s">
        <v>7</v>
      </c>
      <c r="W9" s="41" t="s">
        <v>8</v>
      </c>
    </row>
    <row r="10" spans="4:23" x14ac:dyDescent="0.25">
      <c r="E10" s="44" t="s">
        <v>26</v>
      </c>
      <c r="F10" s="46">
        <f t="shared" ref="F10:F25" si="0">$F73</f>
        <v>147787</v>
      </c>
      <c r="G10" s="46" t="e">
        <f>#REF!</f>
        <v>#REF!</v>
      </c>
      <c r="H10" s="46">
        <f t="shared" ref="H10:H25" si="1">$G73</f>
        <v>1060655</v>
      </c>
      <c r="I10" s="46" t="e">
        <f>#REF!</f>
        <v>#REF!</v>
      </c>
      <c r="J10" s="46">
        <f t="shared" ref="J10:J25" si="2">$H73</f>
        <v>33429251</v>
      </c>
      <c r="K10" s="46" t="e">
        <f>#REF!</f>
        <v>#REF!</v>
      </c>
      <c r="L10" s="46">
        <f t="shared" ref="L10:L25" si="3">$I73</f>
        <v>13150994749</v>
      </c>
      <c r="M10" s="46" t="e">
        <f>#REF!</f>
        <v>#REF!</v>
      </c>
      <c r="O10" s="44" t="s">
        <v>26</v>
      </c>
      <c r="P10" s="18">
        <f>F10/4096</f>
        <v>36.080810546875</v>
      </c>
      <c r="Q10" s="18" t="e">
        <f>G10/4096</f>
        <v>#REF!</v>
      </c>
      <c r="R10" s="18">
        <f>H10/32768</f>
        <v>32.368621826171875</v>
      </c>
      <c r="S10" s="18" t="e">
        <f>I10/32768</f>
        <v>#REF!</v>
      </c>
      <c r="T10" s="18">
        <f>J10/(1048576)</f>
        <v>31.880618095397949</v>
      </c>
      <c r="U10" s="18" t="e">
        <f>K10/(1048576)</f>
        <v>#REF!</v>
      </c>
      <c r="V10" s="18">
        <f>L10/1073741824</f>
        <v>12.247818288393319</v>
      </c>
      <c r="W10" s="18" t="e">
        <f>M10/1073741824</f>
        <v>#REF!</v>
      </c>
    </row>
    <row r="11" spans="4:23" x14ac:dyDescent="0.25">
      <c r="E11" s="52" t="s">
        <v>17</v>
      </c>
      <c r="F11" s="45">
        <f t="shared" si="0"/>
        <v>150312</v>
      </c>
      <c r="G11" s="45" t="e">
        <f>#REF!</f>
        <v>#REF!</v>
      </c>
      <c r="H11" s="45">
        <f t="shared" si="1"/>
        <v>1078735</v>
      </c>
      <c r="I11" s="45" t="e">
        <f>#REF!</f>
        <v>#REF!</v>
      </c>
      <c r="J11" s="45">
        <f t="shared" si="2"/>
        <v>26799347</v>
      </c>
      <c r="K11" s="45" t="e">
        <f>#REF!</f>
        <v>#REF!</v>
      </c>
      <c r="L11" s="45">
        <f t="shared" si="3"/>
        <v>26158333465</v>
      </c>
      <c r="M11" s="45" t="e">
        <f>#REF!</f>
        <v>#REF!</v>
      </c>
      <c r="O11" s="9" t="s">
        <v>17</v>
      </c>
      <c r="P11" s="18">
        <f t="shared" ref="P11:Q25" si="4">F11/4096</f>
        <v>36.697265625</v>
      </c>
      <c r="Q11" s="18" t="e">
        <f t="shared" si="4"/>
        <v>#REF!</v>
      </c>
      <c r="R11" s="18">
        <f t="shared" ref="R11:S25" si="5">H11/32768</f>
        <v>32.920379638671875</v>
      </c>
      <c r="S11" s="18" t="e">
        <f t="shared" si="5"/>
        <v>#REF!</v>
      </c>
      <c r="T11" s="18">
        <f t="shared" ref="T11:U25" si="6">J11/(1048576)</f>
        <v>25.557848930358887</v>
      </c>
      <c r="U11" s="18" t="e">
        <f t="shared" si="6"/>
        <v>#REF!</v>
      </c>
      <c r="V11" s="18">
        <f t="shared" ref="V11:W25" si="7">L11/1073741824</f>
        <v>24.361846470274031</v>
      </c>
      <c r="W11" s="18" t="e">
        <f t="shared" si="7"/>
        <v>#REF!</v>
      </c>
    </row>
    <row r="12" spans="4:23" x14ac:dyDescent="0.25">
      <c r="E12" s="52" t="s">
        <v>71</v>
      </c>
      <c r="F12" s="45">
        <f t="shared" si="0"/>
        <v>40950</v>
      </c>
      <c r="G12" s="45" t="e">
        <f>#REF!</f>
        <v>#REF!</v>
      </c>
      <c r="H12" s="45">
        <f t="shared" si="1"/>
        <v>177952</v>
      </c>
      <c r="I12" s="45" t="e">
        <f>#REF!</f>
        <v>#REF!</v>
      </c>
      <c r="J12" s="45">
        <f t="shared" si="2"/>
        <v>5353340</v>
      </c>
      <c r="K12" s="45" t="e">
        <f>#REF!</f>
        <v>#REF!</v>
      </c>
      <c r="L12" s="45">
        <f t="shared" si="3"/>
        <v>5472448841</v>
      </c>
      <c r="M12" s="45" t="e">
        <f>#REF!</f>
        <v>#REF!</v>
      </c>
      <c r="O12" s="9" t="s">
        <v>72</v>
      </c>
      <c r="P12" s="31">
        <f t="shared" si="4"/>
        <v>9.99755859375</v>
      </c>
      <c r="Q12" s="31" t="e">
        <f t="shared" si="4"/>
        <v>#REF!</v>
      </c>
      <c r="R12" s="18">
        <f t="shared" si="5"/>
        <v>5.4306640625</v>
      </c>
      <c r="S12" s="31" t="e">
        <f t="shared" ref="S12" si="8">I12/4096</f>
        <v>#REF!</v>
      </c>
      <c r="T12" s="18">
        <f t="shared" si="6"/>
        <v>5.1053428649902344</v>
      </c>
      <c r="U12" s="31" t="e">
        <f t="shared" ref="U12" si="9">K12/4096</f>
        <v>#REF!</v>
      </c>
      <c r="V12" s="18">
        <f t="shared" si="7"/>
        <v>5.0966151440516114</v>
      </c>
      <c r="W12" s="31" t="e">
        <f t="shared" ref="W12" si="10">M12/4096</f>
        <v>#REF!</v>
      </c>
    </row>
    <row r="13" spans="4:23" x14ac:dyDescent="0.25">
      <c r="E13" s="52" t="s">
        <v>18</v>
      </c>
      <c r="F13" s="47">
        <f t="shared" si="0"/>
        <v>130327</v>
      </c>
      <c r="G13" s="45" t="e">
        <f>#REF!</f>
        <v>#REF!</v>
      </c>
      <c r="H13" s="47">
        <f t="shared" si="1"/>
        <v>911819</v>
      </c>
      <c r="I13" s="45" t="e">
        <f>#REF!</f>
        <v>#REF!</v>
      </c>
      <c r="J13" s="47">
        <f t="shared" si="2"/>
        <v>28704631</v>
      </c>
      <c r="K13" s="45" t="e">
        <f>#REF!</f>
        <v>#REF!</v>
      </c>
      <c r="L13" s="47">
        <f t="shared" si="3"/>
        <v>29378733044</v>
      </c>
      <c r="M13" s="45" t="e">
        <f>#REF!</f>
        <v>#REF!</v>
      </c>
      <c r="O13" s="4" t="s">
        <v>18</v>
      </c>
      <c r="P13" s="31">
        <f t="shared" si="4"/>
        <v>31.818115234375</v>
      </c>
      <c r="Q13" s="31" t="e">
        <f t="shared" si="4"/>
        <v>#REF!</v>
      </c>
      <c r="R13" s="31">
        <f t="shared" si="5"/>
        <v>27.826507568359375</v>
      </c>
      <c r="S13" s="31" t="e">
        <f t="shared" si="5"/>
        <v>#REF!</v>
      </c>
      <c r="T13" s="31">
        <f t="shared" si="6"/>
        <v>27.374869346618652</v>
      </c>
      <c r="U13" s="31" t="e">
        <f t="shared" si="6"/>
        <v>#REF!</v>
      </c>
      <c r="V13" s="31">
        <f t="shared" si="7"/>
        <v>27.361077297478914</v>
      </c>
      <c r="W13" s="31" t="e">
        <f t="shared" si="7"/>
        <v>#REF!</v>
      </c>
    </row>
    <row r="14" spans="4:23" x14ac:dyDescent="0.25">
      <c r="E14" s="52" t="s">
        <v>27</v>
      </c>
      <c r="F14" s="47">
        <f t="shared" si="0"/>
        <v>85323</v>
      </c>
      <c r="G14" s="45" t="e">
        <f>#REF!</f>
        <v>#REF!</v>
      </c>
      <c r="H14" s="47">
        <f t="shared" si="1"/>
        <v>562735</v>
      </c>
      <c r="I14" s="45" t="e">
        <f>#REF!</f>
        <v>#REF!</v>
      </c>
      <c r="J14" s="47">
        <f t="shared" si="2"/>
        <v>17416925</v>
      </c>
      <c r="K14" s="45" t="e">
        <f>#REF!</f>
        <v>#REF!</v>
      </c>
      <c r="L14" s="47">
        <f t="shared" si="3"/>
        <v>17830089537</v>
      </c>
      <c r="M14" s="45" t="e">
        <f>#REF!</f>
        <v>#REF!</v>
      </c>
      <c r="O14" s="3" t="s">
        <v>27</v>
      </c>
      <c r="P14" s="18">
        <f t="shared" si="4"/>
        <v>20.830810546875</v>
      </c>
      <c r="Q14" s="18" t="e">
        <f t="shared" si="4"/>
        <v>#REF!</v>
      </c>
      <c r="R14" s="18">
        <f t="shared" si="5"/>
        <v>17.173309326171875</v>
      </c>
      <c r="S14" s="18" t="e">
        <f t="shared" si="5"/>
        <v>#REF!</v>
      </c>
      <c r="T14" s="18">
        <f t="shared" si="6"/>
        <v>16.610074043273926</v>
      </c>
      <c r="U14" s="18" t="e">
        <f t="shared" si="6"/>
        <v>#REF!</v>
      </c>
      <c r="V14" s="18">
        <f t="shared" si="7"/>
        <v>16.605564893223345</v>
      </c>
      <c r="W14" s="18" t="e">
        <f t="shared" si="7"/>
        <v>#REF!</v>
      </c>
    </row>
    <row r="15" spans="4:23" x14ac:dyDescent="0.25">
      <c r="E15" s="52" t="s">
        <v>21</v>
      </c>
      <c r="F15" s="47">
        <f t="shared" si="0"/>
        <v>88328</v>
      </c>
      <c r="G15" s="45" t="e">
        <f>#REF!</f>
        <v>#REF!</v>
      </c>
      <c r="H15" s="47">
        <f t="shared" si="1"/>
        <v>562099</v>
      </c>
      <c r="I15" s="45" t="e">
        <f>#REF!</f>
        <v>#REF!</v>
      </c>
      <c r="J15" s="47">
        <f t="shared" si="2"/>
        <v>17436867</v>
      </c>
      <c r="K15" s="45" t="e">
        <f>#REF!</f>
        <v>#REF!</v>
      </c>
      <c r="L15" s="47">
        <f t="shared" si="3"/>
        <v>17829602177</v>
      </c>
      <c r="M15" s="45" t="e">
        <f>#REF!</f>
        <v>#REF!</v>
      </c>
      <c r="O15" s="3" t="s">
        <v>21</v>
      </c>
      <c r="P15" s="18">
        <f t="shared" si="4"/>
        <v>21.564453125</v>
      </c>
      <c r="Q15" s="18" t="e">
        <f t="shared" si="4"/>
        <v>#REF!</v>
      </c>
      <c r="R15" s="18">
        <f t="shared" si="5"/>
        <v>17.153900146484375</v>
      </c>
      <c r="S15" s="18" t="e">
        <f t="shared" si="5"/>
        <v>#REF!</v>
      </c>
      <c r="T15" s="18">
        <f t="shared" si="6"/>
        <v>16.629092216491699</v>
      </c>
      <c r="U15" s="18" t="e">
        <f t="shared" si="6"/>
        <v>#REF!</v>
      </c>
      <c r="V15" s="18">
        <f t="shared" si="7"/>
        <v>16.605111003853381</v>
      </c>
      <c r="W15" s="18" t="e">
        <f t="shared" si="7"/>
        <v>#REF!</v>
      </c>
    </row>
    <row r="16" spans="4:23" x14ac:dyDescent="0.25">
      <c r="E16" s="52" t="s">
        <v>22</v>
      </c>
      <c r="F16" s="47">
        <f t="shared" si="0"/>
        <v>92192</v>
      </c>
      <c r="G16" s="45" t="e">
        <f>#REF!</f>
        <v>#REF!</v>
      </c>
      <c r="H16" s="47">
        <f t="shared" si="1"/>
        <v>568539</v>
      </c>
      <c r="I16" s="45" t="e">
        <f>#REF!</f>
        <v>#REF!</v>
      </c>
      <c r="J16" s="47">
        <f t="shared" si="2"/>
        <v>17436577</v>
      </c>
      <c r="K16" s="45" t="e">
        <f>#REF!</f>
        <v>#REF!</v>
      </c>
      <c r="L16" s="47">
        <f t="shared" si="3"/>
        <v>17831842553</v>
      </c>
      <c r="M16" s="45" t="e">
        <f>#REF!</f>
        <v>#REF!</v>
      </c>
      <c r="O16" s="3" t="s">
        <v>22</v>
      </c>
      <c r="P16" s="18">
        <f t="shared" si="4"/>
        <v>22.5078125</v>
      </c>
      <c r="Q16" s="18" t="e">
        <f t="shared" si="4"/>
        <v>#REF!</v>
      </c>
      <c r="R16" s="18">
        <f t="shared" si="5"/>
        <v>17.350433349609375</v>
      </c>
      <c r="S16" s="18" t="e">
        <f t="shared" si="5"/>
        <v>#REF!</v>
      </c>
      <c r="T16" s="18">
        <f t="shared" si="6"/>
        <v>16.628815650939941</v>
      </c>
      <c r="U16" s="18" t="e">
        <f t="shared" si="6"/>
        <v>#REF!</v>
      </c>
      <c r="V16" s="18">
        <f t="shared" si="7"/>
        <v>16.607197516597807</v>
      </c>
      <c r="W16" s="18" t="e">
        <f t="shared" si="7"/>
        <v>#REF!</v>
      </c>
    </row>
    <row r="17" spans="1:23" x14ac:dyDescent="0.25">
      <c r="E17" s="52" t="s">
        <v>23</v>
      </c>
      <c r="F17" s="47">
        <f t="shared" si="0"/>
        <v>89539</v>
      </c>
      <c r="G17" s="45" t="e">
        <f>#REF!</f>
        <v>#REF!</v>
      </c>
      <c r="H17" s="47">
        <f t="shared" si="1"/>
        <v>566739</v>
      </c>
      <c r="I17" s="45" t="e">
        <f>#REF!</f>
        <v>#REF!</v>
      </c>
      <c r="J17" s="47">
        <f t="shared" si="2"/>
        <v>17430015</v>
      </c>
      <c r="K17" s="45" t="e">
        <f>#REF!</f>
        <v>#REF!</v>
      </c>
      <c r="L17" s="47">
        <f t="shared" si="3"/>
        <v>17831848073</v>
      </c>
      <c r="M17" s="45" t="e">
        <f>#REF!</f>
        <v>#REF!</v>
      </c>
      <c r="O17" s="3" t="s">
        <v>23</v>
      </c>
      <c r="P17" s="18">
        <f t="shared" si="4"/>
        <v>21.860107421875</v>
      </c>
      <c r="Q17" s="18" t="e">
        <f t="shared" si="4"/>
        <v>#REF!</v>
      </c>
      <c r="R17" s="18">
        <f t="shared" si="5"/>
        <v>17.295501708984375</v>
      </c>
      <c r="S17" s="18" t="e">
        <f t="shared" si="5"/>
        <v>#REF!</v>
      </c>
      <c r="T17" s="18">
        <f t="shared" si="6"/>
        <v>16.622557640075684</v>
      </c>
      <c r="U17" s="18" t="e">
        <f t="shared" si="6"/>
        <v>#REF!</v>
      </c>
      <c r="V17" s="18">
        <f t="shared" si="7"/>
        <v>16.607202657498419</v>
      </c>
      <c r="W17" s="18" t="e">
        <f t="shared" si="7"/>
        <v>#REF!</v>
      </c>
    </row>
    <row r="18" spans="1:23" x14ac:dyDescent="0.25">
      <c r="E18" s="52" t="s">
        <v>35</v>
      </c>
      <c r="F18" s="47">
        <f t="shared" si="0"/>
        <v>130078</v>
      </c>
      <c r="G18" s="45" t="e">
        <f>#REF!</f>
        <v>#REF!</v>
      </c>
      <c r="H18" s="47">
        <f t="shared" si="1"/>
        <v>915311</v>
      </c>
      <c r="I18" s="45" t="e">
        <f>#REF!</f>
        <v>#REF!</v>
      </c>
      <c r="J18" s="47">
        <f t="shared" si="2"/>
        <v>28709477</v>
      </c>
      <c r="K18" s="45" t="e">
        <f>#REF!</f>
        <v>#REF!</v>
      </c>
      <c r="L18" s="47">
        <f t="shared" si="3"/>
        <v>29378612769</v>
      </c>
      <c r="M18" s="45" t="e">
        <f>#REF!</f>
        <v>#REF!</v>
      </c>
      <c r="O18" s="3" t="s">
        <v>35</v>
      </c>
      <c r="P18" s="18">
        <f t="shared" si="4"/>
        <v>31.75732421875</v>
      </c>
      <c r="Q18" s="18" t="e">
        <f t="shared" si="4"/>
        <v>#REF!</v>
      </c>
      <c r="R18" s="18">
        <f t="shared" si="5"/>
        <v>27.933074951171875</v>
      </c>
      <c r="S18" s="18" t="e">
        <f t="shared" si="5"/>
        <v>#REF!</v>
      </c>
      <c r="T18" s="18">
        <f t="shared" si="6"/>
        <v>27.379490852355957</v>
      </c>
      <c r="U18" s="18" t="e">
        <f t="shared" si="6"/>
        <v>#REF!</v>
      </c>
      <c r="V18" s="18">
        <f t="shared" si="7"/>
        <v>27.360965282656252</v>
      </c>
      <c r="W18" s="18" t="e">
        <f t="shared" si="7"/>
        <v>#REF!</v>
      </c>
    </row>
    <row r="19" spans="1:23" x14ac:dyDescent="0.25">
      <c r="E19" s="52" t="s">
        <v>36</v>
      </c>
      <c r="F19" s="47">
        <f t="shared" si="0"/>
        <v>129410</v>
      </c>
      <c r="G19" s="45" t="e">
        <f>#REF!</f>
        <v>#REF!</v>
      </c>
      <c r="H19" s="47">
        <f t="shared" si="1"/>
        <v>915967</v>
      </c>
      <c r="I19" s="45" t="e">
        <f>#REF!</f>
        <v>#REF!</v>
      </c>
      <c r="J19" s="47">
        <f t="shared" si="2"/>
        <v>28710203</v>
      </c>
      <c r="K19" s="45" t="e">
        <f>#REF!</f>
        <v>#REF!</v>
      </c>
      <c r="L19" s="47">
        <f t="shared" si="3"/>
        <v>29377081205</v>
      </c>
      <c r="M19" s="45" t="e">
        <f>#REF!</f>
        <v>#REF!</v>
      </c>
      <c r="O19" s="3" t="s">
        <v>36</v>
      </c>
      <c r="P19" s="18">
        <f t="shared" si="4"/>
        <v>31.59423828125</v>
      </c>
      <c r="Q19" s="18" t="e">
        <f t="shared" si="4"/>
        <v>#REF!</v>
      </c>
      <c r="R19" s="18">
        <f t="shared" si="5"/>
        <v>27.953094482421875</v>
      </c>
      <c r="S19" s="18" t="e">
        <f t="shared" si="5"/>
        <v>#REF!</v>
      </c>
      <c r="T19" s="18">
        <f t="shared" si="6"/>
        <v>27.380183219909668</v>
      </c>
      <c r="U19" s="18" t="e">
        <f t="shared" si="6"/>
        <v>#REF!</v>
      </c>
      <c r="V19" s="18">
        <f t="shared" si="7"/>
        <v>27.359538902528584</v>
      </c>
      <c r="W19" s="18" t="e">
        <f t="shared" si="7"/>
        <v>#REF!</v>
      </c>
    </row>
    <row r="20" spans="1:23" x14ac:dyDescent="0.25">
      <c r="E20" s="52" t="s">
        <v>24</v>
      </c>
      <c r="F20" s="47">
        <f t="shared" si="0"/>
        <v>192446</v>
      </c>
      <c r="G20" s="45" t="e">
        <f>#REF!</f>
        <v>#REF!</v>
      </c>
      <c r="H20" s="47">
        <f t="shared" si="1"/>
        <v>1419097</v>
      </c>
      <c r="I20" s="45" t="e">
        <f>#REF!</f>
        <v>#REF!</v>
      </c>
      <c r="J20" s="47">
        <f t="shared" si="2"/>
        <v>45258735</v>
      </c>
      <c r="K20" s="45" t="e">
        <f>#REF!</f>
        <v>#REF!</v>
      </c>
      <c r="L20" s="47">
        <f t="shared" si="3"/>
        <v>46530527153</v>
      </c>
      <c r="M20" s="45" t="e">
        <f>#REF!</f>
        <v>#REF!</v>
      </c>
      <c r="O20" s="3" t="s">
        <v>24</v>
      </c>
      <c r="P20" s="18">
        <f t="shared" si="4"/>
        <v>46.98388671875</v>
      </c>
      <c r="Q20" s="18" t="e">
        <f t="shared" si="4"/>
        <v>#REF!</v>
      </c>
      <c r="R20" s="18">
        <f t="shared" si="5"/>
        <v>43.307403564453125</v>
      </c>
      <c r="S20" s="18" t="e">
        <f t="shared" si="5"/>
        <v>#REF!</v>
      </c>
      <c r="T20" s="18">
        <f t="shared" si="6"/>
        <v>43.162093162536621</v>
      </c>
      <c r="U20" s="18" t="e">
        <f t="shared" si="6"/>
        <v>#REF!</v>
      </c>
      <c r="V20" s="18">
        <f t="shared" si="7"/>
        <v>43.334930346347392</v>
      </c>
      <c r="W20" s="18" t="e">
        <f t="shared" si="7"/>
        <v>#REF!</v>
      </c>
    </row>
    <row r="21" spans="1:23" x14ac:dyDescent="0.25">
      <c r="E21" s="52" t="s">
        <v>25</v>
      </c>
      <c r="F21" s="47">
        <f t="shared" si="0"/>
        <v>242289</v>
      </c>
      <c r="G21" s="45" t="e">
        <f>#REF!</f>
        <v>#REF!</v>
      </c>
      <c r="H21" s="47">
        <f t="shared" si="1"/>
        <v>1800503</v>
      </c>
      <c r="I21" s="45" t="e">
        <f>#REF!</f>
        <v>#REF!</v>
      </c>
      <c r="J21" s="47">
        <f t="shared" si="2"/>
        <v>22129675</v>
      </c>
      <c r="K21" s="45" t="e">
        <f>#REF!</f>
        <v>#REF!</v>
      </c>
      <c r="L21" s="47">
        <f t="shared" si="3"/>
        <v>14344238697</v>
      </c>
      <c r="M21" s="45" t="e">
        <f>#REF!</f>
        <v>#REF!</v>
      </c>
      <c r="O21" s="3" t="s">
        <v>25</v>
      </c>
      <c r="P21" s="18">
        <f t="shared" si="4"/>
        <v>59.152587890625</v>
      </c>
      <c r="Q21" s="18" t="e">
        <f t="shared" si="4"/>
        <v>#REF!</v>
      </c>
      <c r="R21" s="18">
        <f t="shared" si="5"/>
        <v>54.946990966796875</v>
      </c>
      <c r="S21" s="18" t="e">
        <f t="shared" si="5"/>
        <v>#REF!</v>
      </c>
      <c r="T21" s="18">
        <f t="shared" si="6"/>
        <v>21.10450267791748</v>
      </c>
      <c r="U21" s="18" t="e">
        <f t="shared" si="6"/>
        <v>#REF!</v>
      </c>
      <c r="V21" s="18">
        <f t="shared" si="7"/>
        <v>13.359113314189017</v>
      </c>
      <c r="W21" s="18" t="e">
        <f t="shared" si="7"/>
        <v>#REF!</v>
      </c>
    </row>
    <row r="22" spans="1:23" x14ac:dyDescent="0.25">
      <c r="E22" s="54" t="s">
        <v>28</v>
      </c>
      <c r="F22" s="47">
        <f t="shared" si="0"/>
        <v>82367</v>
      </c>
      <c r="G22" s="45" t="e">
        <f>#REF!</f>
        <v>#REF!</v>
      </c>
      <c r="H22" s="47">
        <f t="shared" si="1"/>
        <v>520991</v>
      </c>
      <c r="I22" s="45" t="e">
        <f>#REF!</f>
        <v>#REF!</v>
      </c>
      <c r="J22" s="47">
        <f t="shared" si="2"/>
        <v>16120557</v>
      </c>
      <c r="K22" s="45" t="e">
        <f>#REF!</f>
        <v>#REF!</v>
      </c>
      <c r="L22" s="47">
        <f t="shared" si="3"/>
        <v>16487555371</v>
      </c>
      <c r="M22" s="45" t="e">
        <f>#REF!</f>
        <v>#REF!</v>
      </c>
      <c r="O22" s="3" t="s">
        <v>28</v>
      </c>
      <c r="P22" s="18">
        <f t="shared" si="4"/>
        <v>20.109130859375</v>
      </c>
      <c r="Q22" s="18" t="e">
        <f t="shared" si="4"/>
        <v>#REF!</v>
      </c>
      <c r="R22" s="18">
        <f t="shared" si="5"/>
        <v>15.899383544921875</v>
      </c>
      <c r="S22" s="18" t="e">
        <f t="shared" si="5"/>
        <v>#REF!</v>
      </c>
      <c r="T22" s="18">
        <f t="shared" si="6"/>
        <v>15.373761177062988</v>
      </c>
      <c r="U22" s="18" t="e">
        <f t="shared" si="6"/>
        <v>#REF!</v>
      </c>
      <c r="V22" s="18">
        <f t="shared" si="7"/>
        <v>15.355232517234981</v>
      </c>
      <c r="W22" s="18" t="e">
        <f t="shared" si="7"/>
        <v>#REF!</v>
      </c>
    </row>
    <row r="23" spans="1:23" x14ac:dyDescent="0.25">
      <c r="E23" s="54" t="s">
        <v>29</v>
      </c>
      <c r="F23" s="47">
        <f t="shared" si="0"/>
        <v>92780</v>
      </c>
      <c r="G23" s="45" t="e">
        <f>#REF!</f>
        <v>#REF!</v>
      </c>
      <c r="H23" s="47">
        <f t="shared" si="1"/>
        <v>616079</v>
      </c>
      <c r="I23" s="45" t="e">
        <f>#REF!</f>
        <v>#REF!</v>
      </c>
      <c r="J23" s="47">
        <f t="shared" si="2"/>
        <v>18999787</v>
      </c>
      <c r="K23" s="45" t="e">
        <f>#REF!</f>
        <v>#REF!</v>
      </c>
      <c r="L23" s="47">
        <f t="shared" si="3"/>
        <v>19442508877</v>
      </c>
      <c r="M23" s="45" t="e">
        <f>#REF!</f>
        <v>#REF!</v>
      </c>
      <c r="O23" s="3" t="s">
        <v>29</v>
      </c>
      <c r="P23" s="18">
        <f t="shared" si="4"/>
        <v>22.6513671875</v>
      </c>
      <c r="Q23" s="18" t="e">
        <f t="shared" si="4"/>
        <v>#REF!</v>
      </c>
      <c r="R23" s="18">
        <f t="shared" si="5"/>
        <v>18.801239013671875</v>
      </c>
      <c r="S23" s="18" t="e">
        <f t="shared" si="5"/>
        <v>#REF!</v>
      </c>
      <c r="T23" s="18">
        <f t="shared" si="6"/>
        <v>18.119608879089355</v>
      </c>
      <c r="U23" s="18" t="e">
        <f t="shared" si="6"/>
        <v>#REF!</v>
      </c>
      <c r="V23" s="18">
        <f t="shared" si="7"/>
        <v>18.107247424311936</v>
      </c>
      <c r="W23" s="18" t="e">
        <f t="shared" si="7"/>
        <v>#REF!</v>
      </c>
    </row>
    <row r="24" spans="1:23" x14ac:dyDescent="0.25">
      <c r="E24" s="54" t="s">
        <v>30</v>
      </c>
      <c r="F24" s="47">
        <f t="shared" si="0"/>
        <v>124559</v>
      </c>
      <c r="G24" s="45" t="e">
        <f>#REF!</f>
        <v>#REF!</v>
      </c>
      <c r="H24" s="47">
        <f t="shared" si="1"/>
        <v>865755</v>
      </c>
      <c r="I24" s="45" t="e">
        <f>#REF!</f>
        <v>#REF!</v>
      </c>
      <c r="J24" s="47">
        <f t="shared" si="2"/>
        <v>27130765</v>
      </c>
      <c r="K24" s="45" t="e">
        <f>#REF!</f>
        <v>#REF!</v>
      </c>
      <c r="L24" s="47">
        <f t="shared" si="3"/>
        <v>27764942367</v>
      </c>
      <c r="M24" s="45" t="e">
        <f>#REF!</f>
        <v>#REF!</v>
      </c>
      <c r="O24" s="8" t="s">
        <v>30</v>
      </c>
      <c r="P24" s="18">
        <f t="shared" si="4"/>
        <v>30.409912109375</v>
      </c>
      <c r="Q24" s="18" t="e">
        <f t="shared" si="4"/>
        <v>#REF!</v>
      </c>
      <c r="R24" s="18">
        <f t="shared" si="5"/>
        <v>26.420745849609375</v>
      </c>
      <c r="S24" s="18" t="e">
        <f t="shared" si="5"/>
        <v>#REF!</v>
      </c>
      <c r="T24" s="18">
        <f t="shared" si="6"/>
        <v>25.873913764953613</v>
      </c>
      <c r="U24" s="18" t="e">
        <f t="shared" si="6"/>
        <v>#REF!</v>
      </c>
      <c r="V24" s="18">
        <f t="shared" si="7"/>
        <v>25.858117609284818</v>
      </c>
      <c r="W24" s="18" t="e">
        <f t="shared" si="7"/>
        <v>#REF!</v>
      </c>
    </row>
    <row r="25" spans="1:23" x14ac:dyDescent="0.25">
      <c r="A25" s="107" t="s">
        <v>53</v>
      </c>
      <c r="B25" s="107"/>
      <c r="C25" s="107"/>
      <c r="E25" s="54" t="s">
        <v>31</v>
      </c>
      <c r="F25" s="47">
        <f t="shared" si="0"/>
        <v>95968</v>
      </c>
      <c r="G25" s="45" t="e">
        <f>#REF!</f>
        <v>#REF!</v>
      </c>
      <c r="H25" s="47">
        <f t="shared" si="1"/>
        <v>645869</v>
      </c>
      <c r="I25" s="45" t="e">
        <f>#REF!</f>
        <v>#REF!</v>
      </c>
      <c r="J25" s="47">
        <f t="shared" si="2"/>
        <v>20058159</v>
      </c>
      <c r="K25" s="45" t="e">
        <f>#REF!</f>
        <v>#REF!</v>
      </c>
      <c r="L25" s="47">
        <f t="shared" si="3"/>
        <v>20519249831</v>
      </c>
      <c r="M25" s="45" t="e">
        <f>#REF!</f>
        <v>#REF!</v>
      </c>
      <c r="O25" s="9" t="s">
        <v>31</v>
      </c>
      <c r="P25" s="18">
        <f t="shared" si="4"/>
        <v>23.4296875</v>
      </c>
      <c r="Q25" s="18" t="e">
        <f t="shared" si="4"/>
        <v>#REF!</v>
      </c>
      <c r="R25" s="18">
        <f t="shared" si="5"/>
        <v>19.710357666015625</v>
      </c>
      <c r="S25" s="18" t="e">
        <f t="shared" si="5"/>
        <v>#REF!</v>
      </c>
      <c r="T25" s="18">
        <f t="shared" si="6"/>
        <v>19.128951072692871</v>
      </c>
      <c r="U25" s="18" t="e">
        <f t="shared" si="6"/>
        <v>#REF!</v>
      </c>
      <c r="V25" s="18">
        <f t="shared" si="7"/>
        <v>19.110040581785142</v>
      </c>
      <c r="W25" s="18" t="e">
        <f t="shared" si="7"/>
        <v>#REF!</v>
      </c>
    </row>
    <row r="26" spans="1:23" x14ac:dyDescent="0.25">
      <c r="A26" s="107"/>
      <c r="B26" s="107"/>
      <c r="C26" s="107"/>
      <c r="E26" s="39"/>
      <c r="F26" s="48"/>
      <c r="G26" s="48"/>
      <c r="H26" s="48"/>
      <c r="I26" s="48"/>
      <c r="J26" s="48"/>
      <c r="K26" s="48"/>
      <c r="L26" s="48"/>
      <c r="M26" s="48"/>
      <c r="O26" s="39"/>
      <c r="P26" s="23"/>
      <c r="Q26" s="23"/>
      <c r="R26" s="23"/>
      <c r="S26" s="23"/>
      <c r="T26" s="23"/>
      <c r="U26" s="23"/>
      <c r="V26" s="23"/>
      <c r="W26" s="23"/>
    </row>
    <row r="27" spans="1:23" x14ac:dyDescent="0.25">
      <c r="A27" s="107"/>
      <c r="B27" s="107"/>
      <c r="C27" s="107"/>
      <c r="E27" s="100" t="s">
        <v>43</v>
      </c>
      <c r="F27" s="48"/>
      <c r="G27" s="48"/>
      <c r="H27" s="48"/>
      <c r="I27" s="48"/>
      <c r="J27" s="48"/>
      <c r="K27" s="48"/>
      <c r="L27" s="48"/>
      <c r="M27" s="48"/>
      <c r="O27" s="39"/>
      <c r="P27" s="23"/>
      <c r="Q27" s="23"/>
      <c r="R27" s="23"/>
      <c r="S27" s="23"/>
      <c r="T27" s="23"/>
      <c r="U27" s="23"/>
      <c r="V27" s="23"/>
      <c r="W27" s="23"/>
    </row>
    <row r="28" spans="1:23" x14ac:dyDescent="0.25">
      <c r="A28" s="59" t="s">
        <v>45</v>
      </c>
      <c r="B28" s="59" t="s">
        <v>46</v>
      </c>
      <c r="C28" s="59" t="s">
        <v>52</v>
      </c>
      <c r="E28" s="101"/>
      <c r="F28" s="48"/>
      <c r="G28" s="48"/>
      <c r="H28" s="48"/>
      <c r="I28" s="48"/>
      <c r="J28" s="48"/>
      <c r="K28" s="48"/>
      <c r="L28" s="48"/>
      <c r="M28" s="48"/>
      <c r="O28" s="39"/>
      <c r="P28" s="23"/>
      <c r="Q28" s="23"/>
      <c r="R28" s="23"/>
      <c r="S28" s="23"/>
      <c r="T28" s="23"/>
      <c r="U28" s="23"/>
      <c r="V28" s="23"/>
      <c r="W28" s="23"/>
    </row>
    <row r="29" spans="1:23" x14ac:dyDescent="0.25">
      <c r="A29" s="38" t="s">
        <v>44</v>
      </c>
      <c r="B29" s="38">
        <v>1</v>
      </c>
      <c r="C29" s="38">
        <f>B29*1732/1000</f>
        <v>1.732</v>
      </c>
      <c r="E29" s="42" t="s">
        <v>70</v>
      </c>
      <c r="F29" s="102" t="s">
        <v>64</v>
      </c>
      <c r="G29" s="102"/>
      <c r="H29" s="102" t="s">
        <v>65</v>
      </c>
      <c r="I29" s="102"/>
      <c r="J29" s="102" t="s">
        <v>66</v>
      </c>
      <c r="K29" s="102"/>
      <c r="L29" s="102" t="s">
        <v>67</v>
      </c>
      <c r="M29" s="102"/>
      <c r="O29" s="39"/>
      <c r="P29" s="23"/>
      <c r="Q29" s="23"/>
      <c r="R29" s="23"/>
      <c r="S29" s="23"/>
      <c r="T29" s="23"/>
      <c r="U29" s="23"/>
      <c r="V29" s="23"/>
      <c r="W29" s="23"/>
    </row>
    <row r="30" spans="1:23" x14ac:dyDescent="0.25">
      <c r="A30" s="38" t="s">
        <v>50</v>
      </c>
      <c r="B30" s="38">
        <v>1</v>
      </c>
      <c r="C30" s="38">
        <f>B30*795.4/1000</f>
        <v>0.7954</v>
      </c>
      <c r="E30" s="40" t="s">
        <v>41</v>
      </c>
      <c r="F30" s="98" t="s">
        <v>42</v>
      </c>
      <c r="G30" s="99"/>
      <c r="H30" s="99"/>
      <c r="I30" s="99"/>
      <c r="J30" s="99"/>
      <c r="K30" s="99"/>
      <c r="L30" s="99"/>
      <c r="M30" s="99"/>
    </row>
    <row r="31" spans="1:23" ht="15" customHeight="1" x14ac:dyDescent="0.25">
      <c r="A31" s="38" t="s">
        <v>47</v>
      </c>
      <c r="B31" s="38">
        <v>0</v>
      </c>
      <c r="C31" s="38">
        <f>B31*(1169-795.4)/1000</f>
        <v>0</v>
      </c>
      <c r="E31" s="43" t="s">
        <v>16</v>
      </c>
      <c r="F31" s="41" t="s">
        <v>7</v>
      </c>
      <c r="G31" s="41" t="s">
        <v>8</v>
      </c>
      <c r="H31" s="41" t="s">
        <v>7</v>
      </c>
      <c r="I31" s="41" t="s">
        <v>8</v>
      </c>
      <c r="J31" s="41" t="s">
        <v>7</v>
      </c>
      <c r="K31" s="41" t="s">
        <v>8</v>
      </c>
      <c r="L31" s="41" t="s">
        <v>7</v>
      </c>
      <c r="M31" s="41" t="s">
        <v>8</v>
      </c>
      <c r="O31" s="109" t="s">
        <v>14</v>
      </c>
      <c r="P31" s="110"/>
      <c r="Q31" s="110"/>
      <c r="R31" s="110"/>
      <c r="S31" s="110"/>
      <c r="T31" s="110"/>
      <c r="U31" s="110"/>
      <c r="V31" s="110"/>
      <c r="W31" s="111"/>
    </row>
    <row r="32" spans="1:23" x14ac:dyDescent="0.25">
      <c r="A32" s="38" t="s">
        <v>48</v>
      </c>
      <c r="B32" s="38">
        <v>0</v>
      </c>
      <c r="C32" s="38">
        <f>B32*(880-795+1910.49-1732.78)/1000</f>
        <v>0</v>
      </c>
      <c r="E32" s="55" t="s">
        <v>26</v>
      </c>
      <c r="F32" s="49">
        <f>($C$36*F10)/10^9</f>
        <v>3.7351686380000001E-4</v>
      </c>
      <c r="G32" s="49" t="e">
        <f t="shared" ref="G32:M32" si="11">($C$36*G10)/10^9</f>
        <v>#REF!</v>
      </c>
      <c r="H32" s="49">
        <f t="shared" si="11"/>
        <v>2.6806994470000003E-3</v>
      </c>
      <c r="I32" s="49" t="e">
        <f t="shared" si="11"/>
        <v>#REF!</v>
      </c>
      <c r="J32" s="49">
        <f t="shared" si="11"/>
        <v>8.4489088977399998E-2</v>
      </c>
      <c r="K32" s="49" t="e">
        <f t="shared" si="11"/>
        <v>#REF!</v>
      </c>
      <c r="L32" s="49">
        <f t="shared" si="11"/>
        <v>33.237824128622599</v>
      </c>
      <c r="M32" s="49" t="e">
        <f t="shared" si="11"/>
        <v>#REF!</v>
      </c>
      <c r="O32" s="7" t="s">
        <v>19</v>
      </c>
    </row>
    <row r="33" spans="1:15" x14ac:dyDescent="0.25">
      <c r="A33" s="38" t="s">
        <v>49</v>
      </c>
      <c r="B33" s="38">
        <v>0</v>
      </c>
      <c r="C33" s="38">
        <f>B33*(818.3-795.4)/1000</f>
        <v>0</v>
      </c>
      <c r="E33" s="52" t="s">
        <v>17</v>
      </c>
      <c r="F33" s="49">
        <f t="shared" ref="F33:M47" si="12">($C$36*F11)/10^9</f>
        <v>3.7989854880000001E-4</v>
      </c>
      <c r="G33" s="49" t="e">
        <f t="shared" si="12"/>
        <v>#REF!</v>
      </c>
      <c r="H33" s="49">
        <f t="shared" si="12"/>
        <v>2.7263948390000002E-3</v>
      </c>
      <c r="I33" s="49" t="e">
        <f t="shared" si="12"/>
        <v>#REF!</v>
      </c>
      <c r="J33" s="49">
        <f t="shared" si="12"/>
        <v>6.77326696078E-2</v>
      </c>
      <c r="K33" s="49" t="e">
        <f t="shared" si="12"/>
        <v>#REF!</v>
      </c>
      <c r="L33" s="49">
        <f t="shared" si="12"/>
        <v>66.112571999441002</v>
      </c>
      <c r="M33" s="49" t="e">
        <f t="shared" si="12"/>
        <v>#REF!</v>
      </c>
      <c r="O33" s="19" t="s">
        <v>20</v>
      </c>
    </row>
    <row r="34" spans="1:15" x14ac:dyDescent="0.25">
      <c r="A34" s="38"/>
      <c r="B34" s="38"/>
      <c r="C34" s="38"/>
      <c r="E34" s="52" t="s">
        <v>57</v>
      </c>
      <c r="F34" s="49">
        <f t="shared" si="12"/>
        <v>1.0349703E-4</v>
      </c>
      <c r="G34" s="49" t="e">
        <f t="shared" si="12"/>
        <v>#REF!</v>
      </c>
      <c r="H34" s="49">
        <f t="shared" si="12"/>
        <v>4.4975588480000001E-4</v>
      </c>
      <c r="I34" s="49" t="e">
        <f t="shared" si="12"/>
        <v>#REF!</v>
      </c>
      <c r="J34" s="49">
        <f t="shared" si="12"/>
        <v>1.3530031516000001E-2</v>
      </c>
      <c r="K34" s="49" t="e">
        <f t="shared" si="12"/>
        <v>#REF!</v>
      </c>
      <c r="L34" s="49">
        <f t="shared" si="12"/>
        <v>13.831067200743401</v>
      </c>
      <c r="M34" s="49" t="e">
        <f t="shared" si="12"/>
        <v>#REF!</v>
      </c>
      <c r="O34" s="19"/>
    </row>
    <row r="35" spans="1:15" x14ac:dyDescent="0.25">
      <c r="A35" s="38"/>
      <c r="B35" s="38"/>
      <c r="C35" s="38"/>
      <c r="E35" s="53" t="s">
        <v>18</v>
      </c>
      <c r="F35" s="49">
        <f t="shared" si="12"/>
        <v>3.2938845980000001E-4</v>
      </c>
      <c r="G35" s="49" t="e">
        <f t="shared" si="12"/>
        <v>#REF!</v>
      </c>
      <c r="H35" s="49">
        <f t="shared" si="12"/>
        <v>2.3045313406000003E-3</v>
      </c>
      <c r="I35" s="49" t="e">
        <f t="shared" si="12"/>
        <v>#REF!</v>
      </c>
      <c r="J35" s="49">
        <f t="shared" si="12"/>
        <v>7.2548084389400011E-2</v>
      </c>
      <c r="K35" s="49" t="e">
        <f t="shared" si="12"/>
        <v>#REF!</v>
      </c>
      <c r="L35" s="49">
        <f t="shared" si="12"/>
        <v>74.251809895405614</v>
      </c>
      <c r="M35" s="49" t="e">
        <f t="shared" si="12"/>
        <v>#REF!</v>
      </c>
      <c r="O35" s="10" t="s">
        <v>34</v>
      </c>
    </row>
    <row r="36" spans="1:15" x14ac:dyDescent="0.25">
      <c r="A36" s="38" t="s">
        <v>51</v>
      </c>
      <c r="B36" s="38"/>
      <c r="C36" s="38">
        <f>SUM(C29:C33)</f>
        <v>2.5274000000000001</v>
      </c>
      <c r="E36" s="51" t="s">
        <v>27</v>
      </c>
      <c r="F36" s="49">
        <f t="shared" si="12"/>
        <v>2.1564535020000001E-4</v>
      </c>
      <c r="G36" s="49" t="e">
        <f t="shared" si="12"/>
        <v>#REF!</v>
      </c>
      <c r="H36" s="49">
        <f t="shared" si="12"/>
        <v>1.422256439E-3</v>
      </c>
      <c r="I36" s="49" t="e">
        <f t="shared" si="12"/>
        <v>#REF!</v>
      </c>
      <c r="J36" s="49">
        <f t="shared" si="12"/>
        <v>4.4019536245000004E-2</v>
      </c>
      <c r="K36" s="49" t="e">
        <f t="shared" si="12"/>
        <v>#REF!</v>
      </c>
      <c r="L36" s="49">
        <f t="shared" si="12"/>
        <v>45.063768295813802</v>
      </c>
      <c r="M36" s="49" t="e">
        <f t="shared" si="12"/>
        <v>#REF!</v>
      </c>
    </row>
    <row r="37" spans="1:15" x14ac:dyDescent="0.25">
      <c r="E37" s="51" t="s">
        <v>21</v>
      </c>
      <c r="F37" s="49">
        <f t="shared" si="12"/>
        <v>2.2324018720000001E-4</v>
      </c>
      <c r="G37" s="49" t="e">
        <f t="shared" si="12"/>
        <v>#REF!</v>
      </c>
      <c r="H37" s="49">
        <f t="shared" si="12"/>
        <v>1.4206490126E-3</v>
      </c>
      <c r="I37" s="49" t="e">
        <f t="shared" si="12"/>
        <v>#REF!</v>
      </c>
      <c r="J37" s="49">
        <f t="shared" si="12"/>
        <v>4.4069937655800001E-2</v>
      </c>
      <c r="K37" s="49" t="e">
        <f t="shared" si="12"/>
        <v>#REF!</v>
      </c>
      <c r="L37" s="49">
        <f t="shared" si="12"/>
        <v>45.0625365421498</v>
      </c>
      <c r="M37" s="49" t="e">
        <f t="shared" si="12"/>
        <v>#REF!</v>
      </c>
    </row>
    <row r="38" spans="1:15" x14ac:dyDescent="0.25">
      <c r="E38" s="51" t="s">
        <v>22</v>
      </c>
      <c r="F38" s="49">
        <f t="shared" si="12"/>
        <v>2.330060608E-4</v>
      </c>
      <c r="G38" s="49" t="e">
        <f t="shared" si="12"/>
        <v>#REF!</v>
      </c>
      <c r="H38" s="49">
        <f t="shared" si="12"/>
        <v>1.4369254686000001E-3</v>
      </c>
      <c r="I38" s="49" t="e">
        <f t="shared" si="12"/>
        <v>#REF!</v>
      </c>
      <c r="J38" s="49">
        <f t="shared" si="12"/>
        <v>4.4069204709800004E-2</v>
      </c>
      <c r="K38" s="49" t="e">
        <f t="shared" si="12"/>
        <v>#REF!</v>
      </c>
      <c r="L38" s="49">
        <f t="shared" si="12"/>
        <v>45.0681988684522</v>
      </c>
      <c r="M38" s="49" t="e">
        <f t="shared" si="12"/>
        <v>#REF!</v>
      </c>
    </row>
    <row r="39" spans="1:15" x14ac:dyDescent="0.25">
      <c r="E39" s="51" t="s">
        <v>23</v>
      </c>
      <c r="F39" s="49">
        <f t="shared" si="12"/>
        <v>2.2630086860000003E-4</v>
      </c>
      <c r="G39" s="49" t="e">
        <f t="shared" si="12"/>
        <v>#REF!</v>
      </c>
      <c r="H39" s="49">
        <f t="shared" si="12"/>
        <v>1.4323761485999999E-3</v>
      </c>
      <c r="I39" s="49" t="e">
        <f t="shared" si="12"/>
        <v>#REF!</v>
      </c>
      <c r="J39" s="49">
        <f t="shared" si="12"/>
        <v>4.4052619910999999E-2</v>
      </c>
      <c r="K39" s="49" t="e">
        <f t="shared" si="12"/>
        <v>#REF!</v>
      </c>
      <c r="L39" s="49">
        <f t="shared" si="12"/>
        <v>45.0682128197002</v>
      </c>
      <c r="M39" s="49" t="e">
        <f t="shared" si="12"/>
        <v>#REF!</v>
      </c>
    </row>
    <row r="40" spans="1:15" x14ac:dyDescent="0.25">
      <c r="E40" s="51" t="s">
        <v>35</v>
      </c>
      <c r="F40" s="49">
        <f t="shared" si="12"/>
        <v>3.2875913719999998E-4</v>
      </c>
      <c r="G40" s="49" t="e">
        <f t="shared" si="12"/>
        <v>#REF!</v>
      </c>
      <c r="H40" s="49">
        <f t="shared" si="12"/>
        <v>2.3133570214000001E-3</v>
      </c>
      <c r="I40" s="49" t="e">
        <f t="shared" si="12"/>
        <v>#REF!</v>
      </c>
      <c r="J40" s="49">
        <f t="shared" si="12"/>
        <v>7.2560332169799999E-2</v>
      </c>
      <c r="K40" s="49" t="e">
        <f t="shared" si="12"/>
        <v>#REF!</v>
      </c>
      <c r="L40" s="49">
        <f t="shared" si="12"/>
        <v>74.251505912370604</v>
      </c>
      <c r="M40" s="49" t="e">
        <f t="shared" si="12"/>
        <v>#REF!</v>
      </c>
    </row>
    <row r="41" spans="1:15" x14ac:dyDescent="0.25">
      <c r="E41" s="51" t="s">
        <v>36</v>
      </c>
      <c r="F41" s="49">
        <f t="shared" si="12"/>
        <v>3.2707083400000003E-4</v>
      </c>
      <c r="G41" s="49" t="e">
        <f t="shared" si="12"/>
        <v>#REF!</v>
      </c>
      <c r="H41" s="49">
        <f t="shared" si="12"/>
        <v>2.3150149958E-3</v>
      </c>
      <c r="I41" s="49" t="e">
        <f t="shared" si="12"/>
        <v>#REF!</v>
      </c>
      <c r="J41" s="49">
        <f>($C$36*J19)/10^9</f>
        <v>7.2562167062200006E-2</v>
      </c>
      <c r="K41" s="49" t="e">
        <f t="shared" si="12"/>
        <v>#REF!</v>
      </c>
      <c r="L41" s="49">
        <f t="shared" si="12"/>
        <v>74.247635037517</v>
      </c>
      <c r="M41" s="49" t="e">
        <f t="shared" si="12"/>
        <v>#REF!</v>
      </c>
    </row>
    <row r="42" spans="1:15" x14ac:dyDescent="0.25">
      <c r="E42" s="51" t="s">
        <v>24</v>
      </c>
      <c r="F42" s="49">
        <f t="shared" si="12"/>
        <v>4.8638802040000003E-4</v>
      </c>
      <c r="G42" s="49" t="e">
        <f t="shared" si="12"/>
        <v>#REF!</v>
      </c>
      <c r="H42" s="49">
        <f t="shared" si="12"/>
        <v>3.5866257578000002E-3</v>
      </c>
      <c r="I42" s="49" t="e">
        <f t="shared" si="12"/>
        <v>#REF!</v>
      </c>
      <c r="J42" s="49">
        <f t="shared" si="12"/>
        <v>0.11438692683900001</v>
      </c>
      <c r="K42" s="49" t="e">
        <f t="shared" si="12"/>
        <v>#REF!</v>
      </c>
      <c r="L42" s="49">
        <f t="shared" si="12"/>
        <v>117.6012543264922</v>
      </c>
      <c r="M42" s="49" t="e">
        <f t="shared" si="12"/>
        <v>#REF!</v>
      </c>
    </row>
    <row r="43" spans="1:15" x14ac:dyDescent="0.25">
      <c r="E43" s="51" t="s">
        <v>25</v>
      </c>
      <c r="F43" s="49">
        <f t="shared" si="12"/>
        <v>6.1236121860000004E-4</v>
      </c>
      <c r="G43" s="49" t="e">
        <f t="shared" si="12"/>
        <v>#REF!</v>
      </c>
      <c r="H43" s="49">
        <f t="shared" si="12"/>
        <v>4.5505912822E-3</v>
      </c>
      <c r="I43" s="49" t="e">
        <f t="shared" si="12"/>
        <v>#REF!</v>
      </c>
      <c r="J43" s="49">
        <f t="shared" si="12"/>
        <v>5.5930540595000001E-2</v>
      </c>
      <c r="K43" s="49" t="e">
        <f t="shared" si="12"/>
        <v>#REF!</v>
      </c>
      <c r="L43" s="49">
        <f t="shared" si="12"/>
        <v>36.253628882797798</v>
      </c>
      <c r="M43" s="49" t="e">
        <f t="shared" si="12"/>
        <v>#REF!</v>
      </c>
    </row>
    <row r="44" spans="1:15" x14ac:dyDescent="0.25">
      <c r="E44" s="51" t="s">
        <v>28</v>
      </c>
      <c r="F44" s="49">
        <f t="shared" si="12"/>
        <v>2.0817435580000002E-4</v>
      </c>
      <c r="G44" s="49" t="e">
        <f t="shared" si="12"/>
        <v>#REF!</v>
      </c>
      <c r="H44" s="49">
        <f t="shared" si="12"/>
        <v>1.3167526533999999E-3</v>
      </c>
      <c r="I44" s="49" t="e">
        <f t="shared" si="12"/>
        <v>#REF!</v>
      </c>
      <c r="J44" s="49">
        <f t="shared" si="12"/>
        <v>4.0743095761799998E-2</v>
      </c>
      <c r="K44" s="49" t="e">
        <f t="shared" si="12"/>
        <v>#REF!</v>
      </c>
      <c r="L44" s="49">
        <f t="shared" si="12"/>
        <v>41.670647444665406</v>
      </c>
      <c r="M44" s="49" t="e">
        <f t="shared" si="12"/>
        <v>#REF!</v>
      </c>
    </row>
    <row r="45" spans="1:15" x14ac:dyDescent="0.25">
      <c r="E45" s="51" t="s">
        <v>29</v>
      </c>
      <c r="F45" s="49">
        <f t="shared" si="12"/>
        <v>2.3449217200000001E-4</v>
      </c>
      <c r="G45" s="49" t="e">
        <f t="shared" si="12"/>
        <v>#REF!</v>
      </c>
      <c r="H45" s="49">
        <f t="shared" si="12"/>
        <v>1.5570780646000002E-3</v>
      </c>
      <c r="I45" s="49" t="e">
        <f t="shared" si="12"/>
        <v>#REF!</v>
      </c>
      <c r="J45" s="49">
        <f t="shared" si="12"/>
        <v>4.8020061663800004E-2</v>
      </c>
      <c r="K45" s="49" t="e">
        <f t="shared" si="12"/>
        <v>#REF!</v>
      </c>
      <c r="L45" s="49">
        <f t="shared" si="12"/>
        <v>49.138996935729807</v>
      </c>
      <c r="M45" s="49" t="e">
        <f t="shared" si="12"/>
        <v>#REF!</v>
      </c>
    </row>
    <row r="46" spans="1:15" x14ac:dyDescent="0.25">
      <c r="E46" s="56" t="s">
        <v>30</v>
      </c>
      <c r="F46" s="49">
        <f t="shared" si="12"/>
        <v>3.148104166E-4</v>
      </c>
      <c r="G46" s="49" t="e">
        <f t="shared" si="12"/>
        <v>#REF!</v>
      </c>
      <c r="H46" s="49">
        <f t="shared" si="12"/>
        <v>2.1881091869999998E-3</v>
      </c>
      <c r="I46" s="49" t="e">
        <f t="shared" si="12"/>
        <v>#REF!</v>
      </c>
      <c r="J46" s="49">
        <f t="shared" si="12"/>
        <v>6.8570295460999992E-2</v>
      </c>
      <c r="K46" s="49" t="e">
        <f t="shared" si="12"/>
        <v>#REF!</v>
      </c>
      <c r="L46" s="49">
        <f t="shared" si="12"/>
        <v>70.1731153383558</v>
      </c>
      <c r="M46" s="49" t="e">
        <f t="shared" si="12"/>
        <v>#REF!</v>
      </c>
    </row>
    <row r="47" spans="1:15" x14ac:dyDescent="0.25">
      <c r="E47" s="52" t="s">
        <v>31</v>
      </c>
      <c r="F47" s="49">
        <f t="shared" si="12"/>
        <v>2.4254952320000001E-4</v>
      </c>
      <c r="G47" s="49" t="e">
        <f t="shared" si="12"/>
        <v>#REF!</v>
      </c>
      <c r="H47" s="49">
        <f t="shared" si="12"/>
        <v>1.6323693106E-3</v>
      </c>
      <c r="I47" s="49" t="e">
        <f t="shared" si="12"/>
        <v>#REF!</v>
      </c>
      <c r="J47" s="49">
        <f t="shared" si="12"/>
        <v>5.0694991056600004E-2</v>
      </c>
      <c r="K47" s="49" t="e">
        <f t="shared" si="12"/>
        <v>#REF!</v>
      </c>
      <c r="L47" s="49">
        <f t="shared" si="12"/>
        <v>51.860352022869399</v>
      </c>
      <c r="M47" s="49" t="e">
        <f t="shared" si="12"/>
        <v>#REF!</v>
      </c>
    </row>
    <row r="48" spans="1:15" ht="42.75" customHeight="1" x14ac:dyDescent="0.25">
      <c r="E48" s="106" t="s">
        <v>54</v>
      </c>
      <c r="F48" s="106"/>
      <c r="G48" s="106"/>
      <c r="H48" s="106"/>
      <c r="I48" s="106"/>
      <c r="J48" s="106"/>
      <c r="K48" s="106"/>
      <c r="L48" s="106"/>
      <c r="M48" s="50"/>
      <c r="N48" s="26"/>
    </row>
    <row r="50" spans="5:13" ht="15" customHeight="1" x14ac:dyDescent="0.25">
      <c r="E50" s="100" t="s">
        <v>55</v>
      </c>
    </row>
    <row r="51" spans="5:13" x14ac:dyDescent="0.25">
      <c r="E51" s="101"/>
    </row>
    <row r="52" spans="5:13" x14ac:dyDescent="0.25">
      <c r="E52" s="42" t="s">
        <v>70</v>
      </c>
      <c r="F52" s="102" t="s">
        <v>64</v>
      </c>
      <c r="G52" s="102"/>
      <c r="H52" s="102" t="s">
        <v>65</v>
      </c>
      <c r="I52" s="102"/>
      <c r="J52" s="102" t="s">
        <v>66</v>
      </c>
      <c r="K52" s="102"/>
      <c r="L52" s="102" t="s">
        <v>67</v>
      </c>
      <c r="M52" s="102"/>
    </row>
    <row r="53" spans="5:13" x14ac:dyDescent="0.25">
      <c r="E53" s="40" t="s">
        <v>9</v>
      </c>
      <c r="F53" s="98" t="s">
        <v>56</v>
      </c>
      <c r="G53" s="99"/>
      <c r="H53" s="99"/>
      <c r="I53" s="99"/>
      <c r="J53" s="99"/>
      <c r="K53" s="99"/>
      <c r="L53" s="99"/>
      <c r="M53" s="99"/>
    </row>
    <row r="54" spans="5:13" ht="30" x14ac:dyDescent="0.25">
      <c r="E54" s="43" t="s">
        <v>16</v>
      </c>
      <c r="F54" s="41" t="s">
        <v>7</v>
      </c>
      <c r="G54" s="41" t="s">
        <v>8</v>
      </c>
      <c r="H54" s="41" t="s">
        <v>7</v>
      </c>
      <c r="I54" s="41" t="s">
        <v>8</v>
      </c>
      <c r="J54" s="41" t="s">
        <v>7</v>
      </c>
      <c r="K54" s="41" t="s">
        <v>8</v>
      </c>
      <c r="L54" s="41" t="s">
        <v>7</v>
      </c>
      <c r="M54" s="41" t="s">
        <v>8</v>
      </c>
    </row>
    <row r="55" spans="5:13" x14ac:dyDescent="0.25">
      <c r="E55" s="44" t="s">
        <v>26</v>
      </c>
      <c r="F55" s="46">
        <f>(((4*1024*4)/(1024*1024))/F10)*10^9</f>
        <v>105.72648473817047</v>
      </c>
      <c r="G55" s="46" t="e">
        <f>(((4096*8)/(1024*1024))/G10)*10^9</f>
        <v>#REF!</v>
      </c>
      <c r="H55" s="46">
        <f>(((32*1024*4)/(1024*1024))/H10)*10^9</f>
        <v>117.85170484276226</v>
      </c>
      <c r="I55" s="46" t="e">
        <f>(((32*1024*8)/(1024*1024))/I10)*10^9</f>
        <v>#REF!</v>
      </c>
      <c r="J55" s="46">
        <f>(((1*1024*1024*8)/(1024*1024))/J10)*10^9</f>
        <v>239.31137434099253</v>
      </c>
      <c r="K55" s="46" t="e">
        <f>(((1*1024*1024*8)/(1024*1024))/K10)*10^9</f>
        <v>#REF!</v>
      </c>
      <c r="L55" s="46">
        <f>(((1*1024*1024*1024*4)/(1024*1024))/L10)*10^9</f>
        <v>311.45932898433097</v>
      </c>
      <c r="M55" s="46" t="e">
        <f>(((1*1024*1024*1024*8)/(1024*1024))/M10)*10^9</f>
        <v>#REF!</v>
      </c>
    </row>
    <row r="56" spans="5:13" x14ac:dyDescent="0.25">
      <c r="E56" s="9" t="s">
        <v>17</v>
      </c>
      <c r="F56" s="46">
        <f>(((4*1024*4)/(1024*1024))/F11)*10^9</f>
        <v>103.95044973122572</v>
      </c>
      <c r="G56" s="46" t="e">
        <f>(((4096*8)/(1024*1024))/G11)*10^9</f>
        <v>#REF!</v>
      </c>
      <c r="H56" s="46">
        <f>(((32*1024*4)/(1024*1024))/H11)*10^9</f>
        <v>115.8764664166825</v>
      </c>
      <c r="I56" s="46" t="e">
        <f>(((32*1024*8)/(1024*1024))/I11)*10^9</f>
        <v>#REF!</v>
      </c>
      <c r="J56" s="46">
        <f>(((1*1024*1024*4)/(1024*1024))/J11)*10^9</f>
        <v>149.25736809930481</v>
      </c>
      <c r="K56" s="46" t="e">
        <f>(((1*1024*1024*8)/(1024*1024))/K11)*10^9</f>
        <v>#REF!</v>
      </c>
      <c r="L56" s="46">
        <f>(((1*1024*1024*1024*4)/(1024*1024))/L11)*10^9</f>
        <v>156.58489886140765</v>
      </c>
      <c r="M56" s="46" t="e">
        <f>(((1*1024*1024*1024*8)/(1024*1024))/M11)*10^9</f>
        <v>#REF!</v>
      </c>
    </row>
    <row r="57" spans="5:13" x14ac:dyDescent="0.25">
      <c r="E57" s="9" t="s">
        <v>68</v>
      </c>
      <c r="F57" s="46">
        <f>(((4*1024)/(1024*1024))/F12)*10^9</f>
        <v>95.390720390720389</v>
      </c>
      <c r="G57" s="46" t="s">
        <v>63</v>
      </c>
      <c r="H57" s="46">
        <f>(((32*1024)/(1024*1024))/H12)*10^9</f>
        <v>175.60915303003057</v>
      </c>
      <c r="I57" s="46" t="s">
        <v>63</v>
      </c>
      <c r="J57" s="46">
        <f>(((1*1024*1024)/(1024*1024))/J12)*10^9</f>
        <v>186.79926924125871</v>
      </c>
      <c r="K57" s="46" t="s">
        <v>63</v>
      </c>
      <c r="L57" s="46">
        <f>(((1*1024*1024*1024)/(1024*1024))/L12)*10^9</f>
        <v>187.11915446849218</v>
      </c>
      <c r="M57" s="46" t="s">
        <v>63</v>
      </c>
    </row>
    <row r="58" spans="5:13" x14ac:dyDescent="0.25">
      <c r="E58" s="4" t="s">
        <v>18</v>
      </c>
      <c r="F58" s="46">
        <f t="shared" ref="F58:F70" si="13">(((4*1024*4)/(1024*1024))/F13)*10^9</f>
        <v>119.8907363784941</v>
      </c>
      <c r="G58" s="46" t="e">
        <f t="shared" ref="G58:G70" si="14">(((4096*8)/(1024*1024))/G13)*10^9</f>
        <v>#REF!</v>
      </c>
      <c r="H58" s="46">
        <f t="shared" ref="H58:H70" si="15">(((32*1024*4)/(1024*1024))/H13)*10^9</f>
        <v>137.08861078788664</v>
      </c>
      <c r="I58" s="46" t="e">
        <f t="shared" ref="I58:I70" si="16">(((32*1024*8)/(1024*1024))/I13)*10^9</f>
        <v>#REF!</v>
      </c>
      <c r="J58" s="46">
        <f t="shared" ref="J58:J70" si="17">(((1*1024*1024*4)/(1024*1024))/J13)*10^9</f>
        <v>139.35033688466504</v>
      </c>
      <c r="K58" s="46" t="e">
        <f t="shared" ref="K58:K70" si="18">(((1*1024*1024*8)/(1024*1024))/K13)*10^9</f>
        <v>#REF!</v>
      </c>
      <c r="L58" s="46">
        <f t="shared" ref="L58:L70" si="19">(((1*1024*1024*1024*4)/(1024*1024))/L13)*10^9</f>
        <v>139.42057997754682</v>
      </c>
      <c r="M58" s="46" t="e">
        <f t="shared" ref="M58:M70" si="20">(((1*1024*1024*1024*8)/(1024*1024))/M13)*10^9</f>
        <v>#REF!</v>
      </c>
    </row>
    <row r="59" spans="5:13" x14ac:dyDescent="0.25">
      <c r="E59" s="3" t="s">
        <v>27</v>
      </c>
      <c r="F59" s="46">
        <f t="shared" si="13"/>
        <v>183.1276443631846</v>
      </c>
      <c r="G59" s="46" t="e">
        <f t="shared" si="14"/>
        <v>#REF!</v>
      </c>
      <c r="H59" s="46">
        <f t="shared" si="15"/>
        <v>222.1294214861347</v>
      </c>
      <c r="I59" s="46" t="e">
        <f t="shared" si="16"/>
        <v>#REF!</v>
      </c>
      <c r="J59" s="46">
        <f t="shared" si="17"/>
        <v>229.66166530544285</v>
      </c>
      <c r="K59" s="46" t="e">
        <f t="shared" si="18"/>
        <v>#REF!</v>
      </c>
      <c r="L59" s="46">
        <f t="shared" si="19"/>
        <v>229.72402867075968</v>
      </c>
      <c r="M59" s="46" t="e">
        <f t="shared" si="20"/>
        <v>#REF!</v>
      </c>
    </row>
    <row r="60" spans="5:13" x14ac:dyDescent="0.25">
      <c r="E60" s="3" t="s">
        <v>21</v>
      </c>
      <c r="F60" s="46">
        <f t="shared" si="13"/>
        <v>176.8974730549769</v>
      </c>
      <c r="G60" s="46" t="e">
        <f t="shared" si="14"/>
        <v>#REF!</v>
      </c>
      <c r="H60" s="46">
        <f t="shared" si="15"/>
        <v>222.38075499155843</v>
      </c>
      <c r="I60" s="46" t="e">
        <f t="shared" si="16"/>
        <v>#REF!</v>
      </c>
      <c r="J60" s="46">
        <f t="shared" si="17"/>
        <v>229.39900843425599</v>
      </c>
      <c r="K60" s="46" t="e">
        <f t="shared" si="18"/>
        <v>#REF!</v>
      </c>
      <c r="L60" s="46">
        <f t="shared" si="19"/>
        <v>229.73030802020907</v>
      </c>
      <c r="M60" s="46" t="e">
        <f t="shared" si="20"/>
        <v>#REF!</v>
      </c>
    </row>
    <row r="61" spans="5:13" x14ac:dyDescent="0.25">
      <c r="E61" s="3" t="s">
        <v>22</v>
      </c>
      <c r="F61" s="46">
        <f t="shared" si="13"/>
        <v>169.48325234293648</v>
      </c>
      <c r="G61" s="46" t="e">
        <f t="shared" si="14"/>
        <v>#REF!</v>
      </c>
      <c r="H61" s="46">
        <f t="shared" si="15"/>
        <v>219.86178608679438</v>
      </c>
      <c r="I61" s="46" t="e">
        <f t="shared" si="16"/>
        <v>#REF!</v>
      </c>
      <c r="J61" s="46">
        <f t="shared" si="17"/>
        <v>229.40282373082744</v>
      </c>
      <c r="K61" s="46" t="e">
        <f t="shared" si="18"/>
        <v>#REF!</v>
      </c>
      <c r="L61" s="46">
        <f t="shared" si="19"/>
        <v>229.70144491943688</v>
      </c>
      <c r="M61" s="46" t="e">
        <f t="shared" si="20"/>
        <v>#REF!</v>
      </c>
    </row>
    <row r="62" spans="5:13" x14ac:dyDescent="0.25">
      <c r="E62" s="3" t="s">
        <v>23</v>
      </c>
      <c r="F62" s="46">
        <f t="shared" si="13"/>
        <v>174.5049643172249</v>
      </c>
      <c r="G62" s="46" t="e">
        <f t="shared" si="14"/>
        <v>#REF!</v>
      </c>
      <c r="H62" s="46">
        <f t="shared" si="15"/>
        <v>220.56008144842687</v>
      </c>
      <c r="I62" s="46" t="e">
        <f t="shared" si="16"/>
        <v>#REF!</v>
      </c>
      <c r="J62" s="46">
        <f t="shared" si="17"/>
        <v>229.48918862089332</v>
      </c>
      <c r="K62" s="46" t="e">
        <f t="shared" si="18"/>
        <v>#REF!</v>
      </c>
      <c r="L62" s="46">
        <f t="shared" si="19"/>
        <v>229.70137381340396</v>
      </c>
      <c r="M62" s="46" t="e">
        <f t="shared" si="20"/>
        <v>#REF!</v>
      </c>
    </row>
    <row r="63" spans="5:13" x14ac:dyDescent="0.25">
      <c r="E63" s="3" t="s">
        <v>35</v>
      </c>
      <c r="F63" s="46">
        <f t="shared" si="13"/>
        <v>120.12023555097711</v>
      </c>
      <c r="G63" s="46" t="e">
        <f t="shared" si="14"/>
        <v>#REF!</v>
      </c>
      <c r="H63" s="46">
        <f t="shared" si="15"/>
        <v>136.56560447760378</v>
      </c>
      <c r="I63" s="46" t="e">
        <f t="shared" si="16"/>
        <v>#REF!</v>
      </c>
      <c r="J63" s="46">
        <f t="shared" si="17"/>
        <v>139.32681532303775</v>
      </c>
      <c r="K63" s="46" t="e">
        <f t="shared" si="18"/>
        <v>#REF!</v>
      </c>
      <c r="L63" s="46">
        <f t="shared" si="19"/>
        <v>139.42115076046258</v>
      </c>
      <c r="M63" s="46" t="e">
        <f t="shared" si="20"/>
        <v>#REF!</v>
      </c>
    </row>
    <row r="64" spans="5:13" x14ac:dyDescent="0.25">
      <c r="E64" s="3" t="s">
        <v>36</v>
      </c>
      <c r="F64" s="46">
        <f t="shared" si="13"/>
        <v>120.74028282203848</v>
      </c>
      <c r="G64" s="46" t="e">
        <f t="shared" si="14"/>
        <v>#REF!</v>
      </c>
      <c r="H64" s="46">
        <f t="shared" si="15"/>
        <v>136.46779851239182</v>
      </c>
      <c r="I64" s="46" t="e">
        <f t="shared" si="16"/>
        <v>#REF!</v>
      </c>
      <c r="J64" s="46">
        <f t="shared" si="17"/>
        <v>139.32329214112488</v>
      </c>
      <c r="K64" s="46" t="e">
        <f t="shared" si="18"/>
        <v>#REF!</v>
      </c>
      <c r="L64" s="46">
        <f t="shared" si="19"/>
        <v>139.42841943408789</v>
      </c>
      <c r="M64" s="46" t="e">
        <f t="shared" si="20"/>
        <v>#REF!</v>
      </c>
    </row>
    <row r="65" spans="4:13" x14ac:dyDescent="0.25">
      <c r="E65" s="3" t="s">
        <v>24</v>
      </c>
      <c r="F65" s="46">
        <f t="shared" si="13"/>
        <v>81.191606996248296</v>
      </c>
      <c r="G65" s="46" t="e">
        <f t="shared" si="14"/>
        <v>#REF!</v>
      </c>
      <c r="H65" s="46">
        <f t="shared" si="15"/>
        <v>88.084183110809192</v>
      </c>
      <c r="I65" s="46" t="e">
        <f t="shared" si="16"/>
        <v>#REF!</v>
      </c>
      <c r="J65" s="46">
        <f t="shared" si="17"/>
        <v>88.380729156482161</v>
      </c>
      <c r="K65" s="46" t="e">
        <f t="shared" si="18"/>
        <v>#REF!</v>
      </c>
      <c r="L65" s="46">
        <f t="shared" si="19"/>
        <v>88.028231155251703</v>
      </c>
      <c r="M65" s="46" t="e">
        <f t="shared" si="20"/>
        <v>#REF!</v>
      </c>
    </row>
    <row r="66" spans="4:13" x14ac:dyDescent="0.25">
      <c r="E66" s="3" t="s">
        <v>25</v>
      </c>
      <c r="F66" s="46">
        <f t="shared" si="13"/>
        <v>64.48910185769887</v>
      </c>
      <c r="G66" s="46" t="e">
        <f t="shared" si="14"/>
        <v>#REF!</v>
      </c>
      <c r="H66" s="46">
        <f t="shared" si="15"/>
        <v>69.42504400159288</v>
      </c>
      <c r="I66" s="46" t="e">
        <f t="shared" si="16"/>
        <v>#REF!</v>
      </c>
      <c r="J66" s="46">
        <f t="shared" si="17"/>
        <v>180.75276749432606</v>
      </c>
      <c r="K66" s="46" t="e">
        <f t="shared" si="18"/>
        <v>#REF!</v>
      </c>
      <c r="L66" s="46">
        <f t="shared" si="19"/>
        <v>285.55018405101208</v>
      </c>
      <c r="M66" s="46" t="e">
        <f t="shared" si="20"/>
        <v>#REF!</v>
      </c>
    </row>
    <row r="67" spans="4:13" x14ac:dyDescent="0.25">
      <c r="E67" s="3" t="s">
        <v>28</v>
      </c>
      <c r="F67" s="46">
        <f t="shared" si="13"/>
        <v>189.6997583983877</v>
      </c>
      <c r="G67" s="46" t="e">
        <f t="shared" si="14"/>
        <v>#REF!</v>
      </c>
      <c r="H67" s="46">
        <f t="shared" si="15"/>
        <v>239.92736918679978</v>
      </c>
      <c r="I67" s="46" t="e">
        <f t="shared" si="16"/>
        <v>#REF!</v>
      </c>
      <c r="J67" s="46">
        <f t="shared" si="17"/>
        <v>248.13038408040123</v>
      </c>
      <c r="K67" s="46" t="e">
        <f t="shared" si="18"/>
        <v>#REF!</v>
      </c>
      <c r="L67" s="46">
        <f t="shared" si="19"/>
        <v>248.42979494731307</v>
      </c>
      <c r="M67" s="46" t="e">
        <f t="shared" si="20"/>
        <v>#REF!</v>
      </c>
    </row>
    <row r="68" spans="4:13" x14ac:dyDescent="0.25">
      <c r="E68" s="3" t="s">
        <v>29</v>
      </c>
      <c r="F68" s="46">
        <f t="shared" si="13"/>
        <v>168.4091399008407</v>
      </c>
      <c r="G68" s="46" t="e">
        <f t="shared" si="14"/>
        <v>#REF!</v>
      </c>
      <c r="H68" s="46">
        <f t="shared" si="15"/>
        <v>202.89605716150041</v>
      </c>
      <c r="I68" s="46" t="e">
        <f t="shared" si="16"/>
        <v>#REF!</v>
      </c>
      <c r="J68" s="46">
        <f t="shared" si="17"/>
        <v>210.52867592673539</v>
      </c>
      <c r="K68" s="46" t="e">
        <f t="shared" si="18"/>
        <v>#REF!</v>
      </c>
      <c r="L68" s="46">
        <f t="shared" si="19"/>
        <v>210.67239963282029</v>
      </c>
      <c r="M68" s="46" t="e">
        <f t="shared" si="20"/>
        <v>#REF!</v>
      </c>
    </row>
    <row r="69" spans="4:13" x14ac:dyDescent="0.25">
      <c r="E69" s="8" t="s">
        <v>30</v>
      </c>
      <c r="F69" s="46">
        <f t="shared" si="13"/>
        <v>125.4425613564656</v>
      </c>
      <c r="G69" s="46" t="e">
        <f t="shared" si="14"/>
        <v>#REF!</v>
      </c>
      <c r="H69" s="46">
        <f t="shared" si="15"/>
        <v>144.38264867081332</v>
      </c>
      <c r="I69" s="46" t="e">
        <f t="shared" si="16"/>
        <v>#REF!</v>
      </c>
      <c r="J69" s="46">
        <f t="shared" si="17"/>
        <v>147.43410294549381</v>
      </c>
      <c r="K69" s="46" t="e">
        <f t="shared" si="18"/>
        <v>#REF!</v>
      </c>
      <c r="L69" s="46">
        <f t="shared" si="19"/>
        <v>147.52416719828301</v>
      </c>
      <c r="M69" s="46" t="e">
        <f t="shared" si="20"/>
        <v>#REF!</v>
      </c>
    </row>
    <row r="70" spans="4:13" x14ac:dyDescent="0.25">
      <c r="E70" s="9" t="s">
        <v>31</v>
      </c>
      <c r="F70" s="46">
        <f t="shared" si="13"/>
        <v>162.8146882294098</v>
      </c>
      <c r="G70" s="46" t="e">
        <f t="shared" si="14"/>
        <v>#REF!</v>
      </c>
      <c r="H70" s="46">
        <f t="shared" si="15"/>
        <v>193.53769882127798</v>
      </c>
      <c r="I70" s="46" t="e">
        <f t="shared" si="16"/>
        <v>#REF!</v>
      </c>
      <c r="J70" s="46">
        <f t="shared" si="17"/>
        <v>199.42009633087463</v>
      </c>
      <c r="K70" s="46" t="e">
        <f t="shared" si="18"/>
        <v>#REF!</v>
      </c>
      <c r="L70" s="46">
        <f t="shared" si="19"/>
        <v>199.61743405511149</v>
      </c>
      <c r="M70" s="46" t="e">
        <f t="shared" si="20"/>
        <v>#REF!</v>
      </c>
    </row>
    <row r="72" spans="4:13" ht="15" customHeight="1" x14ac:dyDescent="0.25">
      <c r="D72" s="61" t="s">
        <v>69</v>
      </c>
      <c r="E72" s="38" t="s">
        <v>58</v>
      </c>
      <c r="F72" s="38" t="s">
        <v>59</v>
      </c>
      <c r="G72" s="38" t="s">
        <v>60</v>
      </c>
      <c r="H72" s="38" t="s">
        <v>61</v>
      </c>
      <c r="I72" s="38" t="s">
        <v>62</v>
      </c>
    </row>
    <row r="73" spans="4:13" x14ac:dyDescent="0.25">
      <c r="E73" s="38" t="s">
        <v>74</v>
      </c>
      <c r="F73" s="38">
        <v>147787</v>
      </c>
      <c r="G73" s="38">
        <v>1060655</v>
      </c>
      <c r="H73" s="38">
        <v>33429251</v>
      </c>
      <c r="I73" s="38">
        <v>13150994749</v>
      </c>
    </row>
    <row r="74" spans="4:13" x14ac:dyDescent="0.25">
      <c r="E74" s="38" t="s">
        <v>75</v>
      </c>
      <c r="F74" s="38">
        <v>150312</v>
      </c>
      <c r="G74" s="38">
        <v>1078735</v>
      </c>
      <c r="H74" s="38">
        <v>26799347</v>
      </c>
      <c r="I74" s="38">
        <v>26158333465</v>
      </c>
    </row>
    <row r="75" spans="4:13" x14ac:dyDescent="0.25">
      <c r="E75" s="38" t="s">
        <v>76</v>
      </c>
      <c r="F75" s="38">
        <v>40950</v>
      </c>
      <c r="G75" s="38">
        <v>177952</v>
      </c>
      <c r="H75" s="38">
        <v>5353340</v>
      </c>
      <c r="I75" s="38">
        <v>5472448841</v>
      </c>
    </row>
    <row r="76" spans="4:13" x14ac:dyDescent="0.25">
      <c r="E76" s="38" t="s">
        <v>77</v>
      </c>
      <c r="F76" s="38">
        <v>130327</v>
      </c>
      <c r="G76" s="38">
        <v>911819</v>
      </c>
      <c r="H76" s="38">
        <v>28704631</v>
      </c>
      <c r="I76" s="38">
        <v>29378733044</v>
      </c>
    </row>
    <row r="77" spans="4:13" x14ac:dyDescent="0.25">
      <c r="E77" s="38" t="s">
        <v>78</v>
      </c>
      <c r="F77" s="38">
        <v>85323</v>
      </c>
      <c r="G77" s="38">
        <v>562735</v>
      </c>
      <c r="H77" s="38">
        <v>17416925</v>
      </c>
      <c r="I77" s="38">
        <v>17830089537</v>
      </c>
    </row>
    <row r="78" spans="4:13" x14ac:dyDescent="0.25">
      <c r="E78" s="38" t="s">
        <v>79</v>
      </c>
      <c r="F78" s="38">
        <v>88328</v>
      </c>
      <c r="G78" s="38">
        <v>562099</v>
      </c>
      <c r="H78" s="38">
        <v>17436867</v>
      </c>
      <c r="I78" s="38">
        <v>17829602177</v>
      </c>
    </row>
    <row r="79" spans="4:13" ht="15.75" customHeight="1" x14ac:dyDescent="0.25">
      <c r="E79" s="38" t="s">
        <v>80</v>
      </c>
      <c r="F79" s="38">
        <v>92192</v>
      </c>
      <c r="G79" s="38">
        <v>568539</v>
      </c>
      <c r="H79" s="38">
        <v>17436577</v>
      </c>
      <c r="I79" s="38">
        <v>17831842553</v>
      </c>
    </row>
    <row r="80" spans="4:13" x14ac:dyDescent="0.25">
      <c r="E80" s="38" t="s">
        <v>81</v>
      </c>
      <c r="F80" s="38">
        <v>89539</v>
      </c>
      <c r="G80" s="38">
        <v>566739</v>
      </c>
      <c r="H80" s="38">
        <v>17430015</v>
      </c>
      <c r="I80" s="38">
        <v>17831848073</v>
      </c>
    </row>
    <row r="81" spans="5:9" x14ac:dyDescent="0.25">
      <c r="E81" s="38" t="s">
        <v>82</v>
      </c>
      <c r="F81" s="38">
        <v>130078</v>
      </c>
      <c r="G81" s="38">
        <v>915311</v>
      </c>
      <c r="H81" s="38">
        <v>28709477</v>
      </c>
      <c r="I81" s="38">
        <v>29378612769</v>
      </c>
    </row>
    <row r="82" spans="5:9" x14ac:dyDescent="0.25">
      <c r="E82" s="38" t="s">
        <v>83</v>
      </c>
      <c r="F82" s="38">
        <v>129410</v>
      </c>
      <c r="G82" s="38">
        <v>915967</v>
      </c>
      <c r="H82" s="38">
        <v>28710203</v>
      </c>
      <c r="I82" s="38">
        <v>29377081205</v>
      </c>
    </row>
    <row r="83" spans="5:9" x14ac:dyDescent="0.25">
      <c r="E83" s="38" t="s">
        <v>84</v>
      </c>
      <c r="F83" s="38">
        <v>192446</v>
      </c>
      <c r="G83" s="38">
        <v>1419097</v>
      </c>
      <c r="H83" s="38">
        <v>45258735</v>
      </c>
      <c r="I83" s="38">
        <v>46530527153</v>
      </c>
    </row>
    <row r="84" spans="5:9" x14ac:dyDescent="0.25">
      <c r="E84" s="38" t="s">
        <v>85</v>
      </c>
      <c r="F84" s="38">
        <v>242289</v>
      </c>
      <c r="G84" s="38">
        <v>1800503</v>
      </c>
      <c r="H84" s="38">
        <v>22129675</v>
      </c>
      <c r="I84" s="38">
        <v>14344238697</v>
      </c>
    </row>
    <row r="85" spans="5:9" x14ac:dyDescent="0.25">
      <c r="E85" s="38" t="s">
        <v>86</v>
      </c>
      <c r="F85" s="38">
        <v>82367</v>
      </c>
      <c r="G85" s="38">
        <v>520991</v>
      </c>
      <c r="H85" s="38">
        <v>16120557</v>
      </c>
      <c r="I85" s="38">
        <v>16487555371</v>
      </c>
    </row>
    <row r="86" spans="5:9" x14ac:dyDescent="0.25">
      <c r="E86" s="38" t="s">
        <v>87</v>
      </c>
      <c r="F86" s="38">
        <v>92780</v>
      </c>
      <c r="G86" s="38">
        <v>616079</v>
      </c>
      <c r="H86" s="38">
        <v>18999787</v>
      </c>
      <c r="I86" s="38">
        <v>19442508877</v>
      </c>
    </row>
    <row r="87" spans="5:9" x14ac:dyDescent="0.25">
      <c r="E87" s="38" t="s">
        <v>88</v>
      </c>
      <c r="F87" s="38">
        <v>124559</v>
      </c>
      <c r="G87" s="38">
        <v>865755</v>
      </c>
      <c r="H87" s="38">
        <v>27130765</v>
      </c>
      <c r="I87" s="38">
        <v>27764942367</v>
      </c>
    </row>
    <row r="88" spans="5:9" x14ac:dyDescent="0.25">
      <c r="E88" s="38" t="s">
        <v>89</v>
      </c>
      <c r="F88" s="38">
        <v>95968</v>
      </c>
      <c r="G88" s="38">
        <v>645869</v>
      </c>
      <c r="H88" s="38">
        <v>20058159</v>
      </c>
      <c r="I88" s="38">
        <v>20519249831</v>
      </c>
    </row>
  </sheetData>
  <mergeCells count="29">
    <mergeCell ref="P8:W8"/>
    <mergeCell ref="A25:C27"/>
    <mergeCell ref="F52:G52"/>
    <mergeCell ref="H52:I52"/>
    <mergeCell ref="J52:K52"/>
    <mergeCell ref="L52:M52"/>
    <mergeCell ref="F53:M53"/>
    <mergeCell ref="F8:M8"/>
    <mergeCell ref="E27:E28"/>
    <mergeCell ref="F29:G29"/>
    <mergeCell ref="H29:I29"/>
    <mergeCell ref="J29:K29"/>
    <mergeCell ref="P1:T1"/>
    <mergeCell ref="U1:W1"/>
    <mergeCell ref="F7:G7"/>
    <mergeCell ref="H7:I7"/>
    <mergeCell ref="J7:K7"/>
    <mergeCell ref="L7:M7"/>
    <mergeCell ref="P7:Q7"/>
    <mergeCell ref="R7:S7"/>
    <mergeCell ref="T7:U7"/>
    <mergeCell ref="V7:W7"/>
    <mergeCell ref="F1:J1"/>
    <mergeCell ref="K1:M1"/>
    <mergeCell ref="L29:M29"/>
    <mergeCell ref="F30:M30"/>
    <mergeCell ref="O31:W31"/>
    <mergeCell ref="E48:L48"/>
    <mergeCell ref="E50:E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A64" workbookViewId="0">
      <selection activeCell="F73" sqref="F73:I88"/>
    </sheetView>
  </sheetViews>
  <sheetFormatPr defaultRowHeight="15" x14ac:dyDescent="0.25"/>
  <cols>
    <col min="1" max="1" width="13.85546875" style="37" bestFit="1" customWidth="1"/>
    <col min="2" max="2" width="9.140625" style="37"/>
    <col min="3" max="3" width="12.85546875" style="37" bestFit="1" customWidth="1"/>
    <col min="4" max="4" width="10.140625" style="37" bestFit="1" customWidth="1"/>
    <col min="5" max="5" width="43.7109375" style="37" bestFit="1" customWidth="1"/>
    <col min="6" max="6" width="11.5703125" style="37" bestFit="1" customWidth="1"/>
    <col min="7" max="7" width="16.140625" style="37" bestFit="1" customWidth="1"/>
    <col min="8" max="8" width="15.140625" style="37" bestFit="1" customWidth="1"/>
    <col min="9" max="9" width="17" style="37" bestFit="1" customWidth="1"/>
    <col min="10" max="10" width="12.140625" style="37" bestFit="1" customWidth="1"/>
    <col min="11" max="11" width="13.140625" style="37" bestFit="1" customWidth="1"/>
    <col min="12" max="12" width="14.7109375" style="37" bestFit="1" customWidth="1"/>
    <col min="13" max="13" width="16.140625" style="37" bestFit="1" customWidth="1"/>
    <col min="14" max="14" width="13.85546875" style="37" customWidth="1"/>
    <col min="15" max="15" width="42.7109375" style="37" bestFit="1" customWidth="1"/>
    <col min="16" max="16" width="11.140625" style="37" bestFit="1" customWidth="1"/>
    <col min="17" max="17" width="9.5703125" style="37" bestFit="1" customWidth="1"/>
    <col min="18" max="18" width="11.5703125" style="37" bestFit="1" customWidth="1"/>
    <col min="19" max="20" width="14.7109375" style="37" bestFit="1" customWidth="1"/>
    <col min="21" max="21" width="10" style="37" bestFit="1" customWidth="1"/>
    <col min="22" max="22" width="12" style="37" bestFit="1" customWidth="1"/>
    <col min="23" max="23" width="13.140625" style="37" bestFit="1" customWidth="1"/>
    <col min="24" max="16384" width="9.140625" style="37"/>
  </cols>
  <sheetData>
    <row r="1" spans="4:23" x14ac:dyDescent="0.25">
      <c r="E1" s="40" t="s">
        <v>9</v>
      </c>
      <c r="F1" s="103" t="s">
        <v>4</v>
      </c>
      <c r="G1" s="104"/>
      <c r="H1" s="104"/>
      <c r="I1" s="104"/>
      <c r="J1" s="105"/>
      <c r="K1" s="108"/>
      <c r="L1" s="108"/>
      <c r="M1" s="108"/>
      <c r="O1" s="40" t="s">
        <v>9</v>
      </c>
      <c r="P1" s="103" t="s">
        <v>38</v>
      </c>
      <c r="Q1" s="104"/>
      <c r="R1" s="104"/>
      <c r="S1" s="104"/>
      <c r="T1" s="105"/>
      <c r="U1" s="108"/>
      <c r="V1" s="108"/>
      <c r="W1" s="108"/>
    </row>
    <row r="2" spans="4:23" x14ac:dyDescent="0.25">
      <c r="D2" s="60"/>
      <c r="E2" s="59" t="s">
        <v>3</v>
      </c>
      <c r="F2" s="59" t="s">
        <v>6</v>
      </c>
      <c r="G2" s="59" t="s">
        <v>5</v>
      </c>
      <c r="H2" s="59" t="s">
        <v>0</v>
      </c>
      <c r="I2" s="59" t="s">
        <v>1</v>
      </c>
      <c r="J2" s="59" t="s">
        <v>2</v>
      </c>
      <c r="K2" s="60"/>
      <c r="L2" s="60"/>
      <c r="M2" s="60"/>
      <c r="O2" s="59" t="s">
        <v>3</v>
      </c>
      <c r="P2" s="59" t="s">
        <v>6</v>
      </c>
      <c r="Q2" s="59" t="s">
        <v>5</v>
      </c>
      <c r="R2" s="59" t="s">
        <v>0</v>
      </c>
      <c r="S2" s="59" t="s">
        <v>1</v>
      </c>
      <c r="T2" s="59" t="s">
        <v>2</v>
      </c>
      <c r="U2" s="60"/>
      <c r="V2" s="60"/>
      <c r="W2" s="60"/>
    </row>
    <row r="3" spans="4:23" x14ac:dyDescent="0.25">
      <c r="D3" s="13"/>
      <c r="E3" s="38" t="s">
        <v>32</v>
      </c>
      <c r="F3" s="20">
        <v>1379</v>
      </c>
      <c r="G3" s="20">
        <v>6646</v>
      </c>
      <c r="H3" s="20">
        <v>209827</v>
      </c>
      <c r="I3" s="20">
        <v>213979445</v>
      </c>
      <c r="J3" s="20">
        <v>427972203</v>
      </c>
      <c r="K3" s="13"/>
      <c r="L3" s="13"/>
      <c r="M3" s="13"/>
      <c r="O3" s="38" t="s">
        <v>32</v>
      </c>
      <c r="P3" s="21">
        <f>4096*1000/F3</f>
        <v>2970.2683103698332</v>
      </c>
      <c r="Q3" s="21">
        <f>32768*1000/G3</f>
        <v>4930.4845019560635</v>
      </c>
      <c r="R3" s="21">
        <f>1024*1024*1000/H3</f>
        <v>4997.3359005275779</v>
      </c>
      <c r="S3" s="21">
        <f>1024*1024*1024*1000/I3</f>
        <v>5017.9671416569945</v>
      </c>
      <c r="T3" s="21">
        <f>2*1024*1024*1024*1000/J3</f>
        <v>5017.8110469478315</v>
      </c>
      <c r="U3" s="13"/>
      <c r="V3" s="13"/>
      <c r="W3" s="13"/>
    </row>
    <row r="4" spans="4:23" x14ac:dyDescent="0.25">
      <c r="D4" s="13"/>
      <c r="E4" s="38" t="s">
        <v>33</v>
      </c>
      <c r="F4" s="20">
        <v>87166</v>
      </c>
      <c r="G4" s="20">
        <v>713865</v>
      </c>
      <c r="H4" s="20">
        <v>23187872</v>
      </c>
      <c r="I4" s="20">
        <v>23752100446</v>
      </c>
      <c r="J4" s="20">
        <v>46017545643</v>
      </c>
      <c r="K4" s="13"/>
      <c r="L4" s="13"/>
      <c r="M4" s="13"/>
      <c r="O4" s="38" t="s">
        <v>33</v>
      </c>
      <c r="P4" s="21">
        <f>4096*1024/F4</f>
        <v>48.118578344767457</v>
      </c>
      <c r="Q4" s="21">
        <f>32768*1024/G4</f>
        <v>47.003890091263756</v>
      </c>
      <c r="R4" s="21">
        <f>1024*1024*1000/H4</f>
        <v>45.220880984680271</v>
      </c>
      <c r="S4" s="21">
        <f>1024*1024*1024*1000/I4</f>
        <v>45.206184035855436</v>
      </c>
      <c r="T4" s="21">
        <f>2*1024*1024*1024*1000/J4</f>
        <v>46.666627217800489</v>
      </c>
      <c r="U4" s="13"/>
      <c r="V4" s="13"/>
      <c r="W4" s="13"/>
    </row>
    <row r="5" spans="4:23" x14ac:dyDescent="0.25">
      <c r="D5" s="13"/>
      <c r="E5" s="38" t="s">
        <v>40</v>
      </c>
      <c r="F5" s="20" t="s">
        <v>39</v>
      </c>
      <c r="G5" s="20" t="s">
        <v>39</v>
      </c>
      <c r="H5" s="20" t="s">
        <v>39</v>
      </c>
      <c r="I5" s="20" t="s">
        <v>39</v>
      </c>
      <c r="J5" s="20" t="s">
        <v>39</v>
      </c>
      <c r="K5" s="13"/>
      <c r="L5" s="13"/>
      <c r="M5" s="13"/>
      <c r="O5" s="38" t="s">
        <v>40</v>
      </c>
      <c r="P5" s="20" t="s">
        <v>39</v>
      </c>
      <c r="Q5" s="20" t="s">
        <v>39</v>
      </c>
      <c r="R5" s="20" t="s">
        <v>39</v>
      </c>
      <c r="S5" s="20" t="s">
        <v>39</v>
      </c>
      <c r="T5" s="20" t="s">
        <v>39</v>
      </c>
      <c r="U5" s="13"/>
      <c r="V5" s="13"/>
      <c r="W5" s="13"/>
    </row>
    <row r="7" spans="4:23" x14ac:dyDescent="0.25">
      <c r="E7" s="42" t="s">
        <v>15</v>
      </c>
      <c r="F7" s="102" t="s">
        <v>10</v>
      </c>
      <c r="G7" s="102"/>
      <c r="H7" s="102" t="s">
        <v>11</v>
      </c>
      <c r="I7" s="102"/>
      <c r="J7" s="102" t="s">
        <v>12</v>
      </c>
      <c r="K7" s="102"/>
      <c r="L7" s="102" t="s">
        <v>13</v>
      </c>
      <c r="M7" s="102"/>
      <c r="O7" s="42" t="s">
        <v>15</v>
      </c>
      <c r="P7" s="102" t="s">
        <v>10</v>
      </c>
      <c r="Q7" s="102"/>
      <c r="R7" s="102" t="s">
        <v>11</v>
      </c>
      <c r="S7" s="102"/>
      <c r="T7" s="102" t="s">
        <v>12</v>
      </c>
      <c r="U7" s="102"/>
      <c r="V7" s="102" t="s">
        <v>13</v>
      </c>
      <c r="W7" s="102"/>
    </row>
    <row r="8" spans="4:23" x14ac:dyDescent="0.25">
      <c r="E8" s="40" t="s">
        <v>9</v>
      </c>
      <c r="F8" s="98" t="s">
        <v>37</v>
      </c>
      <c r="G8" s="99"/>
      <c r="H8" s="99"/>
      <c r="I8" s="99"/>
      <c r="J8" s="99"/>
      <c r="K8" s="99"/>
      <c r="L8" s="99"/>
      <c r="M8" s="99"/>
      <c r="O8" s="40" t="s">
        <v>9</v>
      </c>
      <c r="P8" s="98" t="s">
        <v>73</v>
      </c>
      <c r="Q8" s="99"/>
      <c r="R8" s="99"/>
      <c r="S8" s="99"/>
      <c r="T8" s="99"/>
      <c r="U8" s="99"/>
      <c r="V8" s="99"/>
      <c r="W8" s="99"/>
    </row>
    <row r="9" spans="4:23" ht="30" x14ac:dyDescent="0.25">
      <c r="E9" s="43" t="s">
        <v>16</v>
      </c>
      <c r="F9" s="41" t="s">
        <v>7</v>
      </c>
      <c r="G9" s="41" t="s">
        <v>8</v>
      </c>
      <c r="H9" s="41" t="s">
        <v>7</v>
      </c>
      <c r="I9" s="41" t="s">
        <v>8</v>
      </c>
      <c r="J9" s="41" t="s">
        <v>7</v>
      </c>
      <c r="K9" s="41" t="s">
        <v>8</v>
      </c>
      <c r="L9" s="41" t="s">
        <v>7</v>
      </c>
      <c r="M9" s="41" t="s">
        <v>8</v>
      </c>
      <c r="O9" s="43" t="s">
        <v>16</v>
      </c>
      <c r="P9" s="41" t="s">
        <v>7</v>
      </c>
      <c r="Q9" s="41" t="s">
        <v>8</v>
      </c>
      <c r="R9" s="41" t="s">
        <v>7</v>
      </c>
      <c r="S9" s="41" t="s">
        <v>8</v>
      </c>
      <c r="T9" s="41" t="s">
        <v>7</v>
      </c>
      <c r="U9" s="41" t="s">
        <v>8</v>
      </c>
      <c r="V9" s="41" t="s">
        <v>7</v>
      </c>
      <c r="W9" s="41" t="s">
        <v>8</v>
      </c>
    </row>
    <row r="10" spans="4:23" x14ac:dyDescent="0.25">
      <c r="E10" s="44" t="s">
        <v>26</v>
      </c>
      <c r="F10" s="46">
        <f t="shared" ref="F10:F25" si="0">$F73</f>
        <v>98269</v>
      </c>
      <c r="G10" s="46" t="e">
        <f>#REF!</f>
        <v>#REF!</v>
      </c>
      <c r="H10" s="46">
        <f t="shared" ref="H10:H25" si="1">$G73</f>
        <v>623701</v>
      </c>
      <c r="I10" s="46" t="e">
        <f>#REF!</f>
        <v>#REF!</v>
      </c>
      <c r="J10" s="46">
        <f t="shared" ref="J10:J25" si="2">$H73</f>
        <v>19752685</v>
      </c>
      <c r="K10" s="46" t="e">
        <f>#REF!</f>
        <v>#REF!</v>
      </c>
      <c r="L10" s="46">
        <f t="shared" ref="L10:L25" si="3">$I73</f>
        <v>8189182886</v>
      </c>
      <c r="M10" s="46" t="e">
        <f>#REF!</f>
        <v>#REF!</v>
      </c>
      <c r="O10" s="44" t="s">
        <v>26</v>
      </c>
      <c r="P10" s="18">
        <f>F10/4096</f>
        <v>23.991455078125</v>
      </c>
      <c r="Q10" s="18" t="e">
        <f>G10/4096</f>
        <v>#REF!</v>
      </c>
      <c r="R10" s="18">
        <f>H10/32768</f>
        <v>19.033843994140625</v>
      </c>
      <c r="S10" s="18" t="e">
        <f>I10/32768</f>
        <v>#REF!</v>
      </c>
      <c r="T10" s="18">
        <f>J10/(1048576)</f>
        <v>18.837628364562988</v>
      </c>
      <c r="U10" s="18" t="e">
        <f>K10/(1048576)</f>
        <v>#REF!</v>
      </c>
      <c r="V10" s="18">
        <f>L10/1073741824</f>
        <v>7.6267708893865347</v>
      </c>
      <c r="W10" s="18" t="e">
        <f>M10/1073741824</f>
        <v>#REF!</v>
      </c>
    </row>
    <row r="11" spans="4:23" x14ac:dyDescent="0.25">
      <c r="E11" s="52" t="s">
        <v>17</v>
      </c>
      <c r="F11" s="45">
        <f t="shared" si="0"/>
        <v>101999</v>
      </c>
      <c r="G11" s="45" t="e">
        <f>#REF!</f>
        <v>#REF!</v>
      </c>
      <c r="H11" s="45">
        <f t="shared" si="1"/>
        <v>632361</v>
      </c>
      <c r="I11" s="45" t="e">
        <f>#REF!</f>
        <v>#REF!</v>
      </c>
      <c r="J11" s="45">
        <f t="shared" si="2"/>
        <v>15961507</v>
      </c>
      <c r="K11" s="45" t="e">
        <f>#REF!</f>
        <v>#REF!</v>
      </c>
      <c r="L11" s="45">
        <f t="shared" si="3"/>
        <v>15615416411</v>
      </c>
      <c r="M11" s="45" t="e">
        <f>#REF!</f>
        <v>#REF!</v>
      </c>
      <c r="O11" s="9" t="s">
        <v>17</v>
      </c>
      <c r="P11" s="18">
        <f t="shared" ref="P11:Q25" si="4">F11/4096</f>
        <v>24.902099609375</v>
      </c>
      <c r="Q11" s="18" t="e">
        <f t="shared" si="4"/>
        <v>#REF!</v>
      </c>
      <c r="R11" s="18">
        <f t="shared" ref="R11:S25" si="5">H11/32768</f>
        <v>19.298126220703125</v>
      </c>
      <c r="S11" s="18" t="e">
        <f t="shared" si="5"/>
        <v>#REF!</v>
      </c>
      <c r="T11" s="18">
        <f t="shared" ref="T11:U25" si="6">J11/(1048576)</f>
        <v>15.222079277038574</v>
      </c>
      <c r="U11" s="18" t="e">
        <f t="shared" si="6"/>
        <v>#REF!</v>
      </c>
      <c r="V11" s="18">
        <f t="shared" ref="V11:W25" si="7">L11/1073741824</f>
        <v>14.542989815585315</v>
      </c>
      <c r="W11" s="18" t="e">
        <f t="shared" si="7"/>
        <v>#REF!</v>
      </c>
    </row>
    <row r="12" spans="4:23" x14ac:dyDescent="0.25">
      <c r="E12" s="52" t="s">
        <v>71</v>
      </c>
      <c r="F12" s="45">
        <f t="shared" si="0"/>
        <v>35257</v>
      </c>
      <c r="G12" s="45" t="e">
        <f>#REF!</f>
        <v>#REF!</v>
      </c>
      <c r="H12" s="45">
        <f t="shared" si="1"/>
        <v>113810</v>
      </c>
      <c r="I12" s="45" t="e">
        <f>#REF!</f>
        <v>#REF!</v>
      </c>
      <c r="J12" s="45">
        <f t="shared" si="2"/>
        <v>3256606</v>
      </c>
      <c r="K12" s="45" t="e">
        <f>#REF!</f>
        <v>#REF!</v>
      </c>
      <c r="L12" s="45">
        <f t="shared" si="3"/>
        <v>3324676755</v>
      </c>
      <c r="M12" s="45" t="e">
        <f>#REF!</f>
        <v>#REF!</v>
      </c>
      <c r="O12" s="9" t="s">
        <v>72</v>
      </c>
      <c r="P12" s="31">
        <f t="shared" si="4"/>
        <v>8.607666015625</v>
      </c>
      <c r="Q12" s="31" t="e">
        <f t="shared" si="4"/>
        <v>#REF!</v>
      </c>
      <c r="R12" s="18">
        <f t="shared" si="5"/>
        <v>3.47320556640625</v>
      </c>
      <c r="S12" s="31" t="e">
        <f t="shared" ref="S12" si="8">I12/4096</f>
        <v>#REF!</v>
      </c>
      <c r="T12" s="18">
        <f t="shared" si="6"/>
        <v>3.1057415008544922</v>
      </c>
      <c r="U12" s="31" t="e">
        <f t="shared" ref="U12" si="9">K12/4096</f>
        <v>#REF!</v>
      </c>
      <c r="V12" s="18">
        <f t="shared" si="7"/>
        <v>3.0963465152308345</v>
      </c>
      <c r="W12" s="31" t="e">
        <f t="shared" ref="W12" si="10">M12/4096</f>
        <v>#REF!</v>
      </c>
    </row>
    <row r="13" spans="4:23" x14ac:dyDescent="0.25">
      <c r="E13" s="52" t="s">
        <v>18</v>
      </c>
      <c r="F13" s="47">
        <f t="shared" si="0"/>
        <v>90765</v>
      </c>
      <c r="G13" s="45" t="e">
        <f>#REF!</f>
        <v>#REF!</v>
      </c>
      <c r="H13" s="47">
        <f t="shared" si="1"/>
        <v>537527</v>
      </c>
      <c r="I13" s="45" t="e">
        <f>#REF!</f>
        <v>#REF!</v>
      </c>
      <c r="J13" s="47">
        <f t="shared" si="2"/>
        <v>17063311</v>
      </c>
      <c r="K13" s="45" t="e">
        <f>#REF!</f>
        <v>#REF!</v>
      </c>
      <c r="L13" s="47">
        <f t="shared" si="3"/>
        <v>17454688729</v>
      </c>
      <c r="M13" s="45" t="e">
        <f>#REF!</f>
        <v>#REF!</v>
      </c>
      <c r="O13" s="4" t="s">
        <v>18</v>
      </c>
      <c r="P13" s="31">
        <f t="shared" si="4"/>
        <v>22.159423828125</v>
      </c>
      <c r="Q13" s="31" t="e">
        <f t="shared" si="4"/>
        <v>#REF!</v>
      </c>
      <c r="R13" s="31">
        <f t="shared" si="5"/>
        <v>16.404022216796875</v>
      </c>
      <c r="S13" s="31" t="e">
        <f t="shared" si="5"/>
        <v>#REF!</v>
      </c>
      <c r="T13" s="31">
        <f t="shared" si="6"/>
        <v>16.272841453552246</v>
      </c>
      <c r="U13" s="31" t="e">
        <f t="shared" si="6"/>
        <v>#REF!</v>
      </c>
      <c r="V13" s="31">
        <f t="shared" si="7"/>
        <v>16.255945646204054</v>
      </c>
      <c r="W13" s="31" t="e">
        <f t="shared" si="7"/>
        <v>#REF!</v>
      </c>
    </row>
    <row r="14" spans="4:23" x14ac:dyDescent="0.25">
      <c r="E14" s="52" t="s">
        <v>27</v>
      </c>
      <c r="F14" s="47">
        <f t="shared" si="0"/>
        <v>65253</v>
      </c>
      <c r="G14" s="45" t="e">
        <f>#REF!</f>
        <v>#REF!</v>
      </c>
      <c r="H14" s="47">
        <f t="shared" si="1"/>
        <v>337287</v>
      </c>
      <c r="I14" s="45" t="e">
        <f>#REF!</f>
        <v>#REF!</v>
      </c>
      <c r="J14" s="47">
        <f t="shared" si="2"/>
        <v>10621453</v>
      </c>
      <c r="K14" s="45" t="e">
        <f>#REF!</f>
        <v>#REF!</v>
      </c>
      <c r="L14" s="47">
        <f t="shared" si="3"/>
        <v>10858759873</v>
      </c>
      <c r="M14" s="45" t="e">
        <f>#REF!</f>
        <v>#REF!</v>
      </c>
      <c r="O14" s="3" t="s">
        <v>27</v>
      </c>
      <c r="P14" s="18">
        <f t="shared" si="4"/>
        <v>15.930908203125</v>
      </c>
      <c r="Q14" s="18" t="e">
        <f t="shared" si="4"/>
        <v>#REF!</v>
      </c>
      <c r="R14" s="18">
        <f t="shared" si="5"/>
        <v>10.293182373046875</v>
      </c>
      <c r="S14" s="18" t="e">
        <f t="shared" si="5"/>
        <v>#REF!</v>
      </c>
      <c r="T14" s="18">
        <f t="shared" si="6"/>
        <v>10.129406929016113</v>
      </c>
      <c r="U14" s="18" t="e">
        <f t="shared" si="6"/>
        <v>#REF!</v>
      </c>
      <c r="V14" s="18">
        <f t="shared" si="7"/>
        <v>10.113008202053607</v>
      </c>
      <c r="W14" s="18" t="e">
        <f t="shared" si="7"/>
        <v>#REF!</v>
      </c>
    </row>
    <row r="15" spans="4:23" x14ac:dyDescent="0.25">
      <c r="E15" s="52" t="s">
        <v>21</v>
      </c>
      <c r="F15" s="47">
        <f t="shared" si="0"/>
        <v>65390</v>
      </c>
      <c r="G15" s="45" t="e">
        <f>#REF!</f>
        <v>#REF!</v>
      </c>
      <c r="H15" s="47">
        <f t="shared" si="1"/>
        <v>339031</v>
      </c>
      <c r="I15" s="45" t="e">
        <f>#REF!</f>
        <v>#REF!</v>
      </c>
      <c r="J15" s="47">
        <f t="shared" si="2"/>
        <v>10622989</v>
      </c>
      <c r="K15" s="45" t="e">
        <f>#REF!</f>
        <v>#REF!</v>
      </c>
      <c r="L15" s="47">
        <f t="shared" si="3"/>
        <v>10856976861</v>
      </c>
      <c r="M15" s="45" t="e">
        <f>#REF!</f>
        <v>#REF!</v>
      </c>
      <c r="O15" s="3" t="s">
        <v>21</v>
      </c>
      <c r="P15" s="18">
        <f t="shared" si="4"/>
        <v>15.96435546875</v>
      </c>
      <c r="Q15" s="18" t="e">
        <f t="shared" si="4"/>
        <v>#REF!</v>
      </c>
      <c r="R15" s="18">
        <f t="shared" si="5"/>
        <v>10.346405029296875</v>
      </c>
      <c r="S15" s="18" t="e">
        <f t="shared" si="5"/>
        <v>#REF!</v>
      </c>
      <c r="T15" s="18">
        <f t="shared" si="6"/>
        <v>10.130871772766113</v>
      </c>
      <c r="U15" s="18" t="e">
        <f t="shared" si="6"/>
        <v>#REF!</v>
      </c>
      <c r="V15" s="18">
        <f t="shared" si="7"/>
        <v>10.111347642727196</v>
      </c>
      <c r="W15" s="18" t="e">
        <f t="shared" si="7"/>
        <v>#REF!</v>
      </c>
    </row>
    <row r="16" spans="4:23" x14ac:dyDescent="0.25">
      <c r="E16" s="52" t="s">
        <v>22</v>
      </c>
      <c r="F16" s="47">
        <f t="shared" si="0"/>
        <v>69334</v>
      </c>
      <c r="G16" s="45" t="e">
        <f>#REF!</f>
        <v>#REF!</v>
      </c>
      <c r="H16" s="47">
        <f t="shared" si="1"/>
        <v>343803</v>
      </c>
      <c r="I16" s="45" t="e">
        <f>#REF!</f>
        <v>#REF!</v>
      </c>
      <c r="J16" s="47">
        <f t="shared" si="2"/>
        <v>10619105</v>
      </c>
      <c r="K16" s="45" t="e">
        <f>#REF!</f>
        <v>#REF!</v>
      </c>
      <c r="L16" s="47">
        <f t="shared" si="3"/>
        <v>10859077489</v>
      </c>
      <c r="M16" s="45" t="e">
        <f>#REF!</f>
        <v>#REF!</v>
      </c>
      <c r="O16" s="3" t="s">
        <v>22</v>
      </c>
      <c r="P16" s="18">
        <f t="shared" si="4"/>
        <v>16.92724609375</v>
      </c>
      <c r="Q16" s="18" t="e">
        <f t="shared" si="4"/>
        <v>#REF!</v>
      </c>
      <c r="R16" s="18">
        <f t="shared" si="5"/>
        <v>10.492034912109375</v>
      </c>
      <c r="S16" s="18" t="e">
        <f t="shared" si="5"/>
        <v>#REF!</v>
      </c>
      <c r="T16" s="18">
        <f t="shared" si="6"/>
        <v>10.127167701721191</v>
      </c>
      <c r="U16" s="18" t="e">
        <f t="shared" si="6"/>
        <v>#REF!</v>
      </c>
      <c r="V16" s="18">
        <f t="shared" si="7"/>
        <v>10.113304005004466</v>
      </c>
      <c r="W16" s="18" t="e">
        <f t="shared" si="7"/>
        <v>#REF!</v>
      </c>
    </row>
    <row r="17" spans="1:23" x14ac:dyDescent="0.25">
      <c r="E17" s="52" t="s">
        <v>23</v>
      </c>
      <c r="F17" s="47">
        <f t="shared" si="0"/>
        <v>67703</v>
      </c>
      <c r="G17" s="45" t="e">
        <f>#REF!</f>
        <v>#REF!</v>
      </c>
      <c r="H17" s="47">
        <f t="shared" si="1"/>
        <v>338591</v>
      </c>
      <c r="I17" s="45" t="e">
        <f>#REF!</f>
        <v>#REF!</v>
      </c>
      <c r="J17" s="47">
        <f t="shared" si="2"/>
        <v>10610423</v>
      </c>
      <c r="K17" s="45" t="e">
        <f>#REF!</f>
        <v>#REF!</v>
      </c>
      <c r="L17" s="47">
        <f t="shared" si="3"/>
        <v>10860258117</v>
      </c>
      <c r="M17" s="45" t="e">
        <f>#REF!</f>
        <v>#REF!</v>
      </c>
      <c r="O17" s="3" t="s">
        <v>23</v>
      </c>
      <c r="P17" s="18">
        <f t="shared" si="4"/>
        <v>16.529052734375</v>
      </c>
      <c r="Q17" s="18" t="e">
        <f t="shared" si="4"/>
        <v>#REF!</v>
      </c>
      <c r="R17" s="18">
        <f t="shared" si="5"/>
        <v>10.332977294921875</v>
      </c>
      <c r="S17" s="18" t="e">
        <f t="shared" si="5"/>
        <v>#REF!</v>
      </c>
      <c r="T17" s="18">
        <f t="shared" si="6"/>
        <v>10.118887901306152</v>
      </c>
      <c r="U17" s="18" t="e">
        <f t="shared" si="6"/>
        <v>#REF!</v>
      </c>
      <c r="V17" s="18">
        <f t="shared" si="7"/>
        <v>10.114403550513089</v>
      </c>
      <c r="W17" s="18" t="e">
        <f t="shared" si="7"/>
        <v>#REF!</v>
      </c>
    </row>
    <row r="18" spans="1:23" x14ac:dyDescent="0.25">
      <c r="E18" s="52" t="s">
        <v>35</v>
      </c>
      <c r="F18" s="47">
        <f t="shared" si="0"/>
        <v>88796</v>
      </c>
      <c r="G18" s="45" t="e">
        <f>#REF!</f>
        <v>#REF!</v>
      </c>
      <c r="H18" s="47">
        <f t="shared" si="1"/>
        <v>539905</v>
      </c>
      <c r="I18" s="45" t="e">
        <f>#REF!</f>
        <v>#REF!</v>
      </c>
      <c r="J18" s="47">
        <f t="shared" si="2"/>
        <v>17059113</v>
      </c>
      <c r="K18" s="45" t="e">
        <f>#REF!</f>
        <v>#REF!</v>
      </c>
      <c r="L18" s="47">
        <f t="shared" si="3"/>
        <v>17455661861</v>
      </c>
      <c r="M18" s="45" t="e">
        <f>#REF!</f>
        <v>#REF!</v>
      </c>
      <c r="O18" s="3" t="s">
        <v>35</v>
      </c>
      <c r="P18" s="18">
        <f t="shared" si="4"/>
        <v>21.6787109375</v>
      </c>
      <c r="Q18" s="18" t="e">
        <f t="shared" si="4"/>
        <v>#REF!</v>
      </c>
      <c r="R18" s="18">
        <f t="shared" si="5"/>
        <v>16.476593017578125</v>
      </c>
      <c r="S18" s="18" t="e">
        <f t="shared" si="5"/>
        <v>#REF!</v>
      </c>
      <c r="T18" s="18">
        <f t="shared" si="6"/>
        <v>16.268837928771973</v>
      </c>
      <c r="U18" s="18" t="e">
        <f t="shared" si="6"/>
        <v>#REF!</v>
      </c>
      <c r="V18" s="18">
        <f t="shared" si="7"/>
        <v>16.256851946003735</v>
      </c>
      <c r="W18" s="18" t="e">
        <f t="shared" si="7"/>
        <v>#REF!</v>
      </c>
    </row>
    <row r="19" spans="1:23" x14ac:dyDescent="0.25">
      <c r="E19" s="52" t="s">
        <v>36</v>
      </c>
      <c r="F19" s="47">
        <f t="shared" si="0"/>
        <v>89482</v>
      </c>
      <c r="G19" s="45" t="e">
        <f>#REF!</f>
        <v>#REF!</v>
      </c>
      <c r="H19" s="47">
        <f t="shared" si="1"/>
        <v>540773</v>
      </c>
      <c r="I19" s="45" t="e">
        <f>#REF!</f>
        <v>#REF!</v>
      </c>
      <c r="J19" s="47">
        <f t="shared" si="2"/>
        <v>17070831</v>
      </c>
      <c r="K19" s="45" t="e">
        <f>#REF!</f>
        <v>#REF!</v>
      </c>
      <c r="L19" s="47">
        <f t="shared" si="3"/>
        <v>17457161281</v>
      </c>
      <c r="M19" s="45" t="e">
        <f>#REF!</f>
        <v>#REF!</v>
      </c>
      <c r="O19" s="3" t="s">
        <v>36</v>
      </c>
      <c r="P19" s="18">
        <f t="shared" si="4"/>
        <v>21.84619140625</v>
      </c>
      <c r="Q19" s="18" t="e">
        <f t="shared" si="4"/>
        <v>#REF!</v>
      </c>
      <c r="R19" s="18">
        <f t="shared" si="5"/>
        <v>16.503082275390625</v>
      </c>
      <c r="S19" s="18" t="e">
        <f t="shared" si="5"/>
        <v>#REF!</v>
      </c>
      <c r="T19" s="18">
        <f t="shared" si="6"/>
        <v>16.280013084411621</v>
      </c>
      <c r="U19" s="18" t="e">
        <f t="shared" si="6"/>
        <v>#REF!</v>
      </c>
      <c r="V19" s="18">
        <f t="shared" si="7"/>
        <v>16.258248389698565</v>
      </c>
      <c r="W19" s="18" t="e">
        <f t="shared" si="7"/>
        <v>#REF!</v>
      </c>
    </row>
    <row r="20" spans="1:23" x14ac:dyDescent="0.25">
      <c r="E20" s="52" t="s">
        <v>24</v>
      </c>
      <c r="F20" s="47">
        <f t="shared" si="0"/>
        <v>124398</v>
      </c>
      <c r="G20" s="45" t="e">
        <f>#REF!</f>
        <v>#REF!</v>
      </c>
      <c r="H20" s="47">
        <f t="shared" si="1"/>
        <v>832653</v>
      </c>
      <c r="I20" s="45" t="e">
        <f>#REF!</f>
        <v>#REF!</v>
      </c>
      <c r="J20" s="47">
        <f t="shared" si="2"/>
        <v>26765709</v>
      </c>
      <c r="K20" s="45" t="e">
        <f>#REF!</f>
        <v>#REF!</v>
      </c>
      <c r="L20" s="47">
        <f t="shared" si="3"/>
        <v>27560681351</v>
      </c>
      <c r="M20" s="45" t="e">
        <f>#REF!</f>
        <v>#REF!</v>
      </c>
      <c r="O20" s="3" t="s">
        <v>24</v>
      </c>
      <c r="P20" s="18">
        <f t="shared" si="4"/>
        <v>30.37060546875</v>
      </c>
      <c r="Q20" s="18" t="e">
        <f t="shared" si="4"/>
        <v>#REF!</v>
      </c>
      <c r="R20" s="18">
        <f t="shared" si="5"/>
        <v>25.410552978515625</v>
      </c>
      <c r="S20" s="18" t="e">
        <f t="shared" si="5"/>
        <v>#REF!</v>
      </c>
      <c r="T20" s="18">
        <f t="shared" si="6"/>
        <v>25.525769233703613</v>
      </c>
      <c r="U20" s="18" t="e">
        <f t="shared" si="6"/>
        <v>#REF!</v>
      </c>
      <c r="V20" s="18">
        <f t="shared" si="7"/>
        <v>25.667884713970125</v>
      </c>
      <c r="W20" s="18" t="e">
        <f t="shared" si="7"/>
        <v>#REF!</v>
      </c>
    </row>
    <row r="21" spans="1:23" x14ac:dyDescent="0.25">
      <c r="E21" s="52" t="s">
        <v>25</v>
      </c>
      <c r="F21" s="47">
        <f t="shared" si="0"/>
        <v>153237</v>
      </c>
      <c r="G21" s="45" t="e">
        <f>#REF!</f>
        <v>#REF!</v>
      </c>
      <c r="H21" s="47">
        <f t="shared" si="1"/>
        <v>1045485</v>
      </c>
      <c r="I21" s="45" t="e">
        <f>#REF!</f>
        <v>#REF!</v>
      </c>
      <c r="J21" s="47">
        <f t="shared" si="2"/>
        <v>13360889</v>
      </c>
      <c r="K21" s="45" t="e">
        <f>#REF!</f>
        <v>#REF!</v>
      </c>
      <c r="L21" s="47">
        <f t="shared" si="3"/>
        <v>8869181871</v>
      </c>
      <c r="M21" s="45" t="e">
        <f>#REF!</f>
        <v>#REF!</v>
      </c>
      <c r="O21" s="3" t="s">
        <v>25</v>
      </c>
      <c r="P21" s="18">
        <f t="shared" si="4"/>
        <v>37.411376953125</v>
      </c>
      <c r="Q21" s="18" t="e">
        <f t="shared" si="4"/>
        <v>#REF!</v>
      </c>
      <c r="R21" s="18">
        <f t="shared" si="5"/>
        <v>31.905670166015625</v>
      </c>
      <c r="S21" s="18" t="e">
        <f t="shared" si="5"/>
        <v>#REF!</v>
      </c>
      <c r="T21" s="18">
        <f t="shared" si="6"/>
        <v>12.741936683654785</v>
      </c>
      <c r="U21" s="18" t="e">
        <f t="shared" si="6"/>
        <v>#REF!</v>
      </c>
      <c r="V21" s="18">
        <f t="shared" si="7"/>
        <v>8.2600692948326468</v>
      </c>
      <c r="W21" s="18" t="e">
        <f t="shared" si="7"/>
        <v>#REF!</v>
      </c>
    </row>
    <row r="22" spans="1:23" x14ac:dyDescent="0.25">
      <c r="E22" s="54" t="s">
        <v>28</v>
      </c>
      <c r="F22" s="47">
        <f t="shared" si="0"/>
        <v>59977</v>
      </c>
      <c r="G22" s="45" t="e">
        <f>#REF!</f>
        <v>#REF!</v>
      </c>
      <c r="H22" s="47">
        <f t="shared" si="1"/>
        <v>314877</v>
      </c>
      <c r="I22" s="45" t="e">
        <f>#REF!</f>
        <v>#REF!</v>
      </c>
      <c r="J22" s="47">
        <f t="shared" si="2"/>
        <v>9869883</v>
      </c>
      <c r="K22" s="45" t="e">
        <f>#REF!</f>
        <v>#REF!</v>
      </c>
      <c r="L22" s="47">
        <f t="shared" si="3"/>
        <v>10090521097</v>
      </c>
      <c r="M22" s="45" t="e">
        <f>#REF!</f>
        <v>#REF!</v>
      </c>
      <c r="O22" s="3" t="s">
        <v>28</v>
      </c>
      <c r="P22" s="18">
        <f t="shared" si="4"/>
        <v>14.642822265625</v>
      </c>
      <c r="Q22" s="18" t="e">
        <f t="shared" si="4"/>
        <v>#REF!</v>
      </c>
      <c r="R22" s="18">
        <f t="shared" si="5"/>
        <v>9.609283447265625</v>
      </c>
      <c r="S22" s="18" t="e">
        <f t="shared" si="5"/>
        <v>#REF!</v>
      </c>
      <c r="T22" s="18">
        <f t="shared" si="6"/>
        <v>9.412653923034668</v>
      </c>
      <c r="U22" s="18" t="e">
        <f t="shared" si="6"/>
        <v>#REF!</v>
      </c>
      <c r="V22" s="18">
        <f t="shared" si="7"/>
        <v>9.3975300872698426</v>
      </c>
      <c r="W22" s="18" t="e">
        <f t="shared" si="7"/>
        <v>#REF!</v>
      </c>
    </row>
    <row r="23" spans="1:23" x14ac:dyDescent="0.25">
      <c r="E23" s="54" t="s">
        <v>29</v>
      </c>
      <c r="F23" s="47">
        <f t="shared" si="0"/>
        <v>67464</v>
      </c>
      <c r="G23" s="45" t="e">
        <f>#REF!</f>
        <v>#REF!</v>
      </c>
      <c r="H23" s="47">
        <f t="shared" si="1"/>
        <v>364679</v>
      </c>
      <c r="I23" s="45" t="e">
        <f>#REF!</f>
        <v>#REF!</v>
      </c>
      <c r="J23" s="47">
        <f t="shared" si="2"/>
        <v>11510513</v>
      </c>
      <c r="K23" s="45" t="e">
        <f>#REF!</f>
        <v>#REF!</v>
      </c>
      <c r="L23" s="47">
        <f t="shared" si="3"/>
        <v>11778860715</v>
      </c>
      <c r="M23" s="45" t="e">
        <f>#REF!</f>
        <v>#REF!</v>
      </c>
      <c r="O23" s="3" t="s">
        <v>29</v>
      </c>
      <c r="P23" s="18">
        <f t="shared" si="4"/>
        <v>16.470703125</v>
      </c>
      <c r="Q23" s="18" t="e">
        <f t="shared" si="4"/>
        <v>#REF!</v>
      </c>
      <c r="R23" s="18">
        <f t="shared" si="5"/>
        <v>11.129119873046875</v>
      </c>
      <c r="S23" s="18" t="e">
        <f t="shared" si="5"/>
        <v>#REF!</v>
      </c>
      <c r="T23" s="18">
        <f t="shared" si="6"/>
        <v>10.977280616760254</v>
      </c>
      <c r="U23" s="18" t="e">
        <f t="shared" si="6"/>
        <v>#REF!</v>
      </c>
      <c r="V23" s="18">
        <f t="shared" si="7"/>
        <v>10.969918887130916</v>
      </c>
      <c r="W23" s="18" t="e">
        <f t="shared" si="7"/>
        <v>#REF!</v>
      </c>
    </row>
    <row r="24" spans="1:23" x14ac:dyDescent="0.25">
      <c r="E24" s="54" t="s">
        <v>30</v>
      </c>
      <c r="F24" s="47">
        <f t="shared" si="0"/>
        <v>83361</v>
      </c>
      <c r="G24" s="45" t="e">
        <f>#REF!</f>
        <v>#REF!</v>
      </c>
      <c r="H24" s="47">
        <f t="shared" si="1"/>
        <v>511215</v>
      </c>
      <c r="I24" s="45" t="e">
        <f>#REF!</f>
        <v>#REF!</v>
      </c>
      <c r="J24" s="47">
        <f t="shared" si="2"/>
        <v>16158731</v>
      </c>
      <c r="K24" s="45" t="e">
        <f>#REF!</f>
        <v>#REF!</v>
      </c>
      <c r="L24" s="47">
        <f t="shared" si="3"/>
        <v>16532393327</v>
      </c>
      <c r="M24" s="45" t="e">
        <f>#REF!</f>
        <v>#REF!</v>
      </c>
      <c r="O24" s="8" t="s">
        <v>30</v>
      </c>
      <c r="P24" s="18">
        <f t="shared" si="4"/>
        <v>20.351806640625</v>
      </c>
      <c r="Q24" s="18" t="e">
        <f t="shared" si="4"/>
        <v>#REF!</v>
      </c>
      <c r="R24" s="18">
        <f t="shared" si="5"/>
        <v>15.601043701171875</v>
      </c>
      <c r="S24" s="18" t="e">
        <f t="shared" si="5"/>
        <v>#REF!</v>
      </c>
      <c r="T24" s="18">
        <f t="shared" si="6"/>
        <v>15.41016674041748</v>
      </c>
      <c r="U24" s="18" t="e">
        <f t="shared" si="6"/>
        <v>#REF!</v>
      </c>
      <c r="V24" s="18">
        <f t="shared" si="7"/>
        <v>15.396991117857397</v>
      </c>
      <c r="W24" s="18" t="e">
        <f t="shared" si="7"/>
        <v>#REF!</v>
      </c>
    </row>
    <row r="25" spans="1:23" x14ac:dyDescent="0.25">
      <c r="A25" s="107" t="s">
        <v>53</v>
      </c>
      <c r="B25" s="107"/>
      <c r="C25" s="107"/>
      <c r="E25" s="54" t="s">
        <v>31</v>
      </c>
      <c r="F25" s="47">
        <f t="shared" si="0"/>
        <v>71188</v>
      </c>
      <c r="G25" s="45" t="e">
        <f>#REF!</f>
        <v>#REF!</v>
      </c>
      <c r="H25" s="47">
        <f t="shared" si="1"/>
        <v>385191</v>
      </c>
      <c r="I25" s="45" t="e">
        <f>#REF!</f>
        <v>#REF!</v>
      </c>
      <c r="J25" s="47">
        <f t="shared" si="2"/>
        <v>12106705</v>
      </c>
      <c r="K25" s="45" t="e">
        <f>#REF!</f>
        <v>#REF!</v>
      </c>
      <c r="L25" s="47">
        <f t="shared" si="3"/>
        <v>12391965401</v>
      </c>
      <c r="M25" s="45" t="e">
        <f>#REF!</f>
        <v>#REF!</v>
      </c>
      <c r="O25" s="9" t="s">
        <v>31</v>
      </c>
      <c r="P25" s="18">
        <f t="shared" si="4"/>
        <v>17.3798828125</v>
      </c>
      <c r="Q25" s="18" t="e">
        <f t="shared" si="4"/>
        <v>#REF!</v>
      </c>
      <c r="R25" s="18">
        <f t="shared" si="5"/>
        <v>11.755096435546875</v>
      </c>
      <c r="S25" s="18" t="e">
        <f t="shared" si="5"/>
        <v>#REF!</v>
      </c>
      <c r="T25" s="18">
        <f t="shared" si="6"/>
        <v>11.545853614807129</v>
      </c>
      <c r="U25" s="18" t="e">
        <f t="shared" si="6"/>
        <v>#REF!</v>
      </c>
      <c r="V25" s="18">
        <f t="shared" si="7"/>
        <v>11.540917121805251</v>
      </c>
      <c r="W25" s="18" t="e">
        <f t="shared" si="7"/>
        <v>#REF!</v>
      </c>
    </row>
    <row r="26" spans="1:23" x14ac:dyDescent="0.25">
      <c r="A26" s="107"/>
      <c r="B26" s="107"/>
      <c r="C26" s="107"/>
      <c r="E26" s="39"/>
      <c r="F26" s="48"/>
      <c r="G26" s="48"/>
      <c r="H26" s="48"/>
      <c r="I26" s="48"/>
      <c r="J26" s="48"/>
      <c r="K26" s="48"/>
      <c r="L26" s="48"/>
      <c r="M26" s="48"/>
      <c r="O26" s="39"/>
      <c r="P26" s="23"/>
      <c r="Q26" s="23"/>
      <c r="R26" s="23"/>
      <c r="S26" s="23"/>
      <c r="T26" s="23"/>
      <c r="U26" s="23"/>
      <c r="V26" s="23"/>
      <c r="W26" s="23"/>
    </row>
    <row r="27" spans="1:23" x14ac:dyDescent="0.25">
      <c r="A27" s="107"/>
      <c r="B27" s="107"/>
      <c r="C27" s="107"/>
      <c r="E27" s="100" t="s">
        <v>43</v>
      </c>
      <c r="F27" s="48"/>
      <c r="G27" s="48"/>
      <c r="H27" s="48"/>
      <c r="I27" s="48"/>
      <c r="J27" s="48"/>
      <c r="K27" s="48"/>
      <c r="L27" s="48"/>
      <c r="M27" s="48"/>
      <c r="O27" s="39"/>
      <c r="P27" s="23"/>
      <c r="Q27" s="23"/>
      <c r="R27" s="23"/>
      <c r="S27" s="23"/>
      <c r="T27" s="23"/>
      <c r="U27" s="23"/>
      <c r="V27" s="23"/>
      <c r="W27" s="23"/>
    </row>
    <row r="28" spans="1:23" x14ac:dyDescent="0.25">
      <c r="A28" s="59" t="s">
        <v>45</v>
      </c>
      <c r="B28" s="59" t="s">
        <v>46</v>
      </c>
      <c r="C28" s="59" t="s">
        <v>52</v>
      </c>
      <c r="E28" s="101"/>
      <c r="F28" s="48"/>
      <c r="G28" s="48"/>
      <c r="H28" s="48"/>
      <c r="I28" s="48"/>
      <c r="J28" s="48"/>
      <c r="K28" s="48"/>
      <c r="L28" s="48"/>
      <c r="M28" s="48"/>
      <c r="O28" s="39"/>
      <c r="P28" s="23"/>
      <c r="Q28" s="23"/>
      <c r="R28" s="23"/>
      <c r="S28" s="23"/>
      <c r="T28" s="23"/>
      <c r="U28" s="23"/>
      <c r="V28" s="23"/>
      <c r="W28" s="23"/>
    </row>
    <row r="29" spans="1:23" x14ac:dyDescent="0.25">
      <c r="A29" s="38" t="s">
        <v>44</v>
      </c>
      <c r="B29" s="38">
        <v>1</v>
      </c>
      <c r="C29" s="38">
        <f>B29*1732/1000</f>
        <v>1.732</v>
      </c>
      <c r="E29" s="42" t="s">
        <v>70</v>
      </c>
      <c r="F29" s="102" t="s">
        <v>64</v>
      </c>
      <c r="G29" s="102"/>
      <c r="H29" s="102" t="s">
        <v>65</v>
      </c>
      <c r="I29" s="102"/>
      <c r="J29" s="102" t="s">
        <v>66</v>
      </c>
      <c r="K29" s="102"/>
      <c r="L29" s="102" t="s">
        <v>67</v>
      </c>
      <c r="M29" s="102"/>
      <c r="O29" s="39"/>
      <c r="P29" s="23"/>
      <c r="Q29" s="23"/>
      <c r="R29" s="23"/>
      <c r="S29" s="23"/>
      <c r="T29" s="23"/>
      <c r="U29" s="23"/>
      <c r="V29" s="23"/>
      <c r="W29" s="23"/>
    </row>
    <row r="30" spans="1:23" x14ac:dyDescent="0.25">
      <c r="A30" s="38" t="s">
        <v>50</v>
      </c>
      <c r="B30" s="38">
        <v>1</v>
      </c>
      <c r="C30" s="38">
        <f>B30*795.4/1000</f>
        <v>0.7954</v>
      </c>
      <c r="E30" s="40" t="s">
        <v>41</v>
      </c>
      <c r="F30" s="98" t="s">
        <v>42</v>
      </c>
      <c r="G30" s="99"/>
      <c r="H30" s="99"/>
      <c r="I30" s="99"/>
      <c r="J30" s="99"/>
      <c r="K30" s="99"/>
      <c r="L30" s="99"/>
      <c r="M30" s="99"/>
    </row>
    <row r="31" spans="1:23" ht="15" customHeight="1" x14ac:dyDescent="0.25">
      <c r="A31" s="38" t="s">
        <v>47</v>
      </c>
      <c r="B31" s="38">
        <v>0</v>
      </c>
      <c r="C31" s="38">
        <f>B31*(1169-795.4)/1000</f>
        <v>0</v>
      </c>
      <c r="E31" s="43" t="s">
        <v>16</v>
      </c>
      <c r="F31" s="41" t="s">
        <v>7</v>
      </c>
      <c r="G31" s="41" t="s">
        <v>8</v>
      </c>
      <c r="H31" s="41" t="s">
        <v>7</v>
      </c>
      <c r="I31" s="41" t="s">
        <v>8</v>
      </c>
      <c r="J31" s="41" t="s">
        <v>7</v>
      </c>
      <c r="K31" s="41" t="s">
        <v>8</v>
      </c>
      <c r="L31" s="41" t="s">
        <v>7</v>
      </c>
      <c r="M31" s="41" t="s">
        <v>8</v>
      </c>
      <c r="O31" s="109" t="s">
        <v>14</v>
      </c>
      <c r="P31" s="110"/>
      <c r="Q31" s="110"/>
      <c r="R31" s="110"/>
      <c r="S31" s="110"/>
      <c r="T31" s="110"/>
      <c r="U31" s="110"/>
      <c r="V31" s="110"/>
      <c r="W31" s="111"/>
    </row>
    <row r="32" spans="1:23" x14ac:dyDescent="0.25">
      <c r="A32" s="38" t="s">
        <v>48</v>
      </c>
      <c r="B32" s="38">
        <v>0</v>
      </c>
      <c r="C32" s="38">
        <f>B32*(880-795+1910.49-1732.78)/1000</f>
        <v>0</v>
      </c>
      <c r="E32" s="55" t="s">
        <v>26</v>
      </c>
      <c r="F32" s="49">
        <f>($C$36*F10)/10^9</f>
        <v>2.4836507060000003E-4</v>
      </c>
      <c r="G32" s="49" t="e">
        <f t="shared" ref="G32:M32" si="11">($C$36*G10)/10^9</f>
        <v>#REF!</v>
      </c>
      <c r="H32" s="49">
        <f t="shared" si="11"/>
        <v>1.5763419074000002E-3</v>
      </c>
      <c r="I32" s="49" t="e">
        <f t="shared" si="11"/>
        <v>#REF!</v>
      </c>
      <c r="J32" s="49">
        <f t="shared" si="11"/>
        <v>4.9922936069000001E-2</v>
      </c>
      <c r="K32" s="49" t="e">
        <f t="shared" si="11"/>
        <v>#REF!</v>
      </c>
      <c r="L32" s="49">
        <f t="shared" si="11"/>
        <v>20.697340826076402</v>
      </c>
      <c r="M32" s="49" t="e">
        <f t="shared" si="11"/>
        <v>#REF!</v>
      </c>
      <c r="O32" s="7" t="s">
        <v>19</v>
      </c>
    </row>
    <row r="33" spans="1:15" x14ac:dyDescent="0.25">
      <c r="A33" s="38" t="s">
        <v>49</v>
      </c>
      <c r="B33" s="38">
        <v>0</v>
      </c>
      <c r="C33" s="38">
        <f>B33*(818.3-795.4)/1000</f>
        <v>0</v>
      </c>
      <c r="E33" s="52" t="s">
        <v>17</v>
      </c>
      <c r="F33" s="49">
        <f t="shared" ref="F33:M47" si="12">($C$36*F11)/10^9</f>
        <v>2.5779227259999999E-4</v>
      </c>
      <c r="G33" s="49" t="e">
        <f t="shared" si="12"/>
        <v>#REF!</v>
      </c>
      <c r="H33" s="49">
        <f t="shared" si="12"/>
        <v>1.5982291914000001E-3</v>
      </c>
      <c r="I33" s="49" t="e">
        <f t="shared" si="12"/>
        <v>#REF!</v>
      </c>
      <c r="J33" s="49">
        <f t="shared" si="12"/>
        <v>4.0341112791799999E-2</v>
      </c>
      <c r="K33" s="49" t="e">
        <f t="shared" si="12"/>
        <v>#REF!</v>
      </c>
      <c r="L33" s="49">
        <f t="shared" si="12"/>
        <v>39.466403437161397</v>
      </c>
      <c r="M33" s="49" t="e">
        <f t="shared" si="12"/>
        <v>#REF!</v>
      </c>
      <c r="O33" s="19" t="s">
        <v>20</v>
      </c>
    </row>
    <row r="34" spans="1:15" x14ac:dyDescent="0.25">
      <c r="A34" s="38"/>
      <c r="B34" s="38"/>
      <c r="C34" s="38"/>
      <c r="E34" s="52" t="s">
        <v>57</v>
      </c>
      <c r="F34" s="49">
        <f t="shared" si="12"/>
        <v>8.9108541800000008E-5</v>
      </c>
      <c r="G34" s="49" t="e">
        <f t="shared" si="12"/>
        <v>#REF!</v>
      </c>
      <c r="H34" s="49">
        <f t="shared" si="12"/>
        <v>2.8764339400000002E-4</v>
      </c>
      <c r="I34" s="49" t="e">
        <f t="shared" si="12"/>
        <v>#REF!</v>
      </c>
      <c r="J34" s="49">
        <f t="shared" si="12"/>
        <v>8.2307460044000001E-3</v>
      </c>
      <c r="K34" s="49" t="e">
        <f t="shared" si="12"/>
        <v>#REF!</v>
      </c>
      <c r="L34" s="49">
        <f t="shared" si="12"/>
        <v>8.4027880305870006</v>
      </c>
      <c r="M34" s="49" t="e">
        <f t="shared" si="12"/>
        <v>#REF!</v>
      </c>
      <c r="O34" s="19"/>
    </row>
    <row r="35" spans="1:15" x14ac:dyDescent="0.25">
      <c r="A35" s="38"/>
      <c r="B35" s="38"/>
      <c r="C35" s="38"/>
      <c r="E35" s="53" t="s">
        <v>18</v>
      </c>
      <c r="F35" s="49">
        <f t="shared" si="12"/>
        <v>2.29399461E-4</v>
      </c>
      <c r="G35" s="49" t="e">
        <f t="shared" si="12"/>
        <v>#REF!</v>
      </c>
      <c r="H35" s="49">
        <f t="shared" si="12"/>
        <v>1.3585457398000002E-3</v>
      </c>
      <c r="I35" s="49" t="e">
        <f t="shared" si="12"/>
        <v>#REF!</v>
      </c>
      <c r="J35" s="49">
        <f t="shared" si="12"/>
        <v>4.3125812221400002E-2</v>
      </c>
      <c r="K35" s="49" t="e">
        <f t="shared" si="12"/>
        <v>#REF!</v>
      </c>
      <c r="L35" s="49">
        <f t="shared" si="12"/>
        <v>44.114980293674598</v>
      </c>
      <c r="M35" s="49" t="e">
        <f t="shared" si="12"/>
        <v>#REF!</v>
      </c>
      <c r="O35" s="10" t="s">
        <v>34</v>
      </c>
    </row>
    <row r="36" spans="1:15" x14ac:dyDescent="0.25">
      <c r="A36" s="38" t="s">
        <v>51</v>
      </c>
      <c r="B36" s="38"/>
      <c r="C36" s="38">
        <f>SUM(C29:C33)</f>
        <v>2.5274000000000001</v>
      </c>
      <c r="E36" s="51" t="s">
        <v>27</v>
      </c>
      <c r="F36" s="49">
        <f t="shared" si="12"/>
        <v>1.649204322E-4</v>
      </c>
      <c r="G36" s="49" t="e">
        <f t="shared" si="12"/>
        <v>#REF!</v>
      </c>
      <c r="H36" s="49">
        <f t="shared" si="12"/>
        <v>8.524591638E-4</v>
      </c>
      <c r="I36" s="49" t="e">
        <f t="shared" si="12"/>
        <v>#REF!</v>
      </c>
      <c r="J36" s="49">
        <f t="shared" si="12"/>
        <v>2.6844660312200001E-2</v>
      </c>
      <c r="K36" s="49" t="e">
        <f t="shared" si="12"/>
        <v>#REF!</v>
      </c>
      <c r="L36" s="49">
        <f t="shared" si="12"/>
        <v>27.444429703020202</v>
      </c>
      <c r="M36" s="49" t="e">
        <f t="shared" si="12"/>
        <v>#REF!</v>
      </c>
    </row>
    <row r="37" spans="1:15" x14ac:dyDescent="0.25">
      <c r="E37" s="51" t="s">
        <v>21</v>
      </c>
      <c r="F37" s="49">
        <f t="shared" si="12"/>
        <v>1.6526668600000001E-4</v>
      </c>
      <c r="G37" s="49" t="e">
        <f t="shared" si="12"/>
        <v>#REF!</v>
      </c>
      <c r="H37" s="49">
        <f t="shared" si="12"/>
        <v>8.5686694939999999E-4</v>
      </c>
      <c r="I37" s="49" t="e">
        <f t="shared" si="12"/>
        <v>#REF!</v>
      </c>
      <c r="J37" s="49">
        <f t="shared" si="12"/>
        <v>2.68485423986E-2</v>
      </c>
      <c r="K37" s="49" t="e">
        <f t="shared" si="12"/>
        <v>#REF!</v>
      </c>
      <c r="L37" s="49">
        <f t="shared" si="12"/>
        <v>27.439923318491402</v>
      </c>
      <c r="M37" s="49" t="e">
        <f t="shared" si="12"/>
        <v>#REF!</v>
      </c>
    </row>
    <row r="38" spans="1:15" x14ac:dyDescent="0.25">
      <c r="E38" s="51" t="s">
        <v>22</v>
      </c>
      <c r="F38" s="49">
        <f t="shared" si="12"/>
        <v>1.7523475160000001E-4</v>
      </c>
      <c r="G38" s="49" t="e">
        <f t="shared" si="12"/>
        <v>#REF!</v>
      </c>
      <c r="H38" s="49">
        <f t="shared" si="12"/>
        <v>8.689277022000001E-4</v>
      </c>
      <c r="I38" s="49" t="e">
        <f t="shared" si="12"/>
        <v>#REF!</v>
      </c>
      <c r="J38" s="49">
        <f t="shared" si="12"/>
        <v>2.6838725977000003E-2</v>
      </c>
      <c r="K38" s="49" t="e">
        <f t="shared" si="12"/>
        <v>#REF!</v>
      </c>
      <c r="L38" s="49">
        <f t="shared" si="12"/>
        <v>27.445232445698601</v>
      </c>
      <c r="M38" s="49" t="e">
        <f t="shared" si="12"/>
        <v>#REF!</v>
      </c>
    </row>
    <row r="39" spans="1:15" x14ac:dyDescent="0.25">
      <c r="E39" s="51" t="s">
        <v>23</v>
      </c>
      <c r="F39" s="49">
        <f t="shared" si="12"/>
        <v>1.7111256220000003E-4</v>
      </c>
      <c r="G39" s="49" t="e">
        <f t="shared" si="12"/>
        <v>#REF!</v>
      </c>
      <c r="H39" s="49">
        <f t="shared" si="12"/>
        <v>8.5575489340000005E-4</v>
      </c>
      <c r="I39" s="49" t="e">
        <f t="shared" si="12"/>
        <v>#REF!</v>
      </c>
      <c r="J39" s="49">
        <f t="shared" si="12"/>
        <v>2.6816783090200001E-2</v>
      </c>
      <c r="K39" s="49" t="e">
        <f t="shared" si="12"/>
        <v>#REF!</v>
      </c>
      <c r="L39" s="49">
        <f t="shared" si="12"/>
        <v>27.4482163649058</v>
      </c>
      <c r="M39" s="49" t="e">
        <f t="shared" si="12"/>
        <v>#REF!</v>
      </c>
    </row>
    <row r="40" spans="1:15" x14ac:dyDescent="0.25">
      <c r="E40" s="51" t="s">
        <v>35</v>
      </c>
      <c r="F40" s="49">
        <f t="shared" si="12"/>
        <v>2.244230104E-4</v>
      </c>
      <c r="G40" s="49" t="e">
        <f t="shared" si="12"/>
        <v>#REF!</v>
      </c>
      <c r="H40" s="49">
        <f t="shared" si="12"/>
        <v>1.364555897E-3</v>
      </c>
      <c r="I40" s="49" t="e">
        <f t="shared" si="12"/>
        <v>#REF!</v>
      </c>
      <c r="J40" s="49">
        <f t="shared" si="12"/>
        <v>4.3115202196199999E-2</v>
      </c>
      <c r="K40" s="49" t="e">
        <f t="shared" si="12"/>
        <v>#REF!</v>
      </c>
      <c r="L40" s="49">
        <f t="shared" si="12"/>
        <v>44.117439787491399</v>
      </c>
      <c r="M40" s="49" t="e">
        <f t="shared" si="12"/>
        <v>#REF!</v>
      </c>
    </row>
    <row r="41" spans="1:15" x14ac:dyDescent="0.25">
      <c r="E41" s="51" t="s">
        <v>36</v>
      </c>
      <c r="F41" s="49">
        <f t="shared" si="12"/>
        <v>2.2615680680000003E-4</v>
      </c>
      <c r="G41" s="49" t="e">
        <f t="shared" si="12"/>
        <v>#REF!</v>
      </c>
      <c r="H41" s="49">
        <f t="shared" si="12"/>
        <v>1.3667496802000001E-3</v>
      </c>
      <c r="I41" s="49" t="e">
        <f t="shared" si="12"/>
        <v>#REF!</v>
      </c>
      <c r="J41" s="49">
        <f>($C$36*J19)/10^9</f>
        <v>4.3144818269400004E-2</v>
      </c>
      <c r="K41" s="49" t="e">
        <f t="shared" si="12"/>
        <v>#REF!</v>
      </c>
      <c r="L41" s="49">
        <f t="shared" si="12"/>
        <v>44.121229421599402</v>
      </c>
      <c r="M41" s="49" t="e">
        <f t="shared" si="12"/>
        <v>#REF!</v>
      </c>
    </row>
    <row r="42" spans="1:15" x14ac:dyDescent="0.25">
      <c r="E42" s="51" t="s">
        <v>24</v>
      </c>
      <c r="F42" s="49">
        <f t="shared" si="12"/>
        <v>3.1440350519999999E-4</v>
      </c>
      <c r="G42" s="49" t="e">
        <f t="shared" si="12"/>
        <v>#REF!</v>
      </c>
      <c r="H42" s="49">
        <f t="shared" si="12"/>
        <v>2.1044471922E-3</v>
      </c>
      <c r="I42" s="49" t="e">
        <f t="shared" si="12"/>
        <v>#REF!</v>
      </c>
      <c r="J42" s="49">
        <f t="shared" si="12"/>
        <v>6.7647652926600008E-2</v>
      </c>
      <c r="K42" s="49" t="e">
        <f t="shared" si="12"/>
        <v>#REF!</v>
      </c>
      <c r="L42" s="49">
        <f t="shared" si="12"/>
        <v>69.656866046517393</v>
      </c>
      <c r="M42" s="49" t="e">
        <f t="shared" si="12"/>
        <v>#REF!</v>
      </c>
    </row>
    <row r="43" spans="1:15" x14ac:dyDescent="0.25">
      <c r="E43" s="51" t="s">
        <v>25</v>
      </c>
      <c r="F43" s="49">
        <f t="shared" si="12"/>
        <v>3.8729119380000003E-4</v>
      </c>
      <c r="G43" s="49" t="e">
        <f t="shared" si="12"/>
        <v>#REF!</v>
      </c>
      <c r="H43" s="49">
        <f t="shared" si="12"/>
        <v>2.6423587889999999E-3</v>
      </c>
      <c r="I43" s="49" t="e">
        <f t="shared" si="12"/>
        <v>#REF!</v>
      </c>
      <c r="J43" s="49">
        <f t="shared" si="12"/>
        <v>3.3768310858599999E-2</v>
      </c>
      <c r="K43" s="49" t="e">
        <f t="shared" si="12"/>
        <v>#REF!</v>
      </c>
      <c r="L43" s="49">
        <f t="shared" si="12"/>
        <v>22.415970260765398</v>
      </c>
      <c r="M43" s="49" t="e">
        <f t="shared" si="12"/>
        <v>#REF!</v>
      </c>
    </row>
    <row r="44" spans="1:15" x14ac:dyDescent="0.25">
      <c r="E44" s="51" t="s">
        <v>28</v>
      </c>
      <c r="F44" s="49">
        <f t="shared" si="12"/>
        <v>1.5158586980000002E-4</v>
      </c>
      <c r="G44" s="49" t="e">
        <f t="shared" si="12"/>
        <v>#REF!</v>
      </c>
      <c r="H44" s="49">
        <f t="shared" si="12"/>
        <v>7.9582012979999999E-4</v>
      </c>
      <c r="I44" s="49" t="e">
        <f t="shared" si="12"/>
        <v>#REF!</v>
      </c>
      <c r="J44" s="49">
        <f t="shared" si="12"/>
        <v>2.4945142294199998E-2</v>
      </c>
      <c r="K44" s="49" t="e">
        <f t="shared" si="12"/>
        <v>#REF!</v>
      </c>
      <c r="L44" s="49">
        <f t="shared" si="12"/>
        <v>25.5027830205578</v>
      </c>
      <c r="M44" s="49" t="e">
        <f t="shared" si="12"/>
        <v>#REF!</v>
      </c>
    </row>
    <row r="45" spans="1:15" x14ac:dyDescent="0.25">
      <c r="E45" s="51" t="s">
        <v>29</v>
      </c>
      <c r="F45" s="49">
        <f t="shared" si="12"/>
        <v>1.705085136E-4</v>
      </c>
      <c r="G45" s="49" t="e">
        <f t="shared" si="12"/>
        <v>#REF!</v>
      </c>
      <c r="H45" s="49">
        <f t="shared" si="12"/>
        <v>9.2168970460000004E-4</v>
      </c>
      <c r="I45" s="49" t="e">
        <f t="shared" si="12"/>
        <v>#REF!</v>
      </c>
      <c r="J45" s="49">
        <f t="shared" si="12"/>
        <v>2.9091670556200003E-2</v>
      </c>
      <c r="K45" s="49" t="e">
        <f t="shared" si="12"/>
        <v>#REF!</v>
      </c>
      <c r="L45" s="49">
        <f t="shared" si="12"/>
        <v>29.769892571090999</v>
      </c>
      <c r="M45" s="49" t="e">
        <f t="shared" si="12"/>
        <v>#REF!</v>
      </c>
    </row>
    <row r="46" spans="1:15" x14ac:dyDescent="0.25">
      <c r="E46" s="56" t="s">
        <v>30</v>
      </c>
      <c r="F46" s="49">
        <f t="shared" si="12"/>
        <v>2.1068659140000001E-4</v>
      </c>
      <c r="G46" s="49" t="e">
        <f t="shared" si="12"/>
        <v>#REF!</v>
      </c>
      <c r="H46" s="49">
        <f t="shared" si="12"/>
        <v>1.2920447909999999E-3</v>
      </c>
      <c r="I46" s="49" t="e">
        <f t="shared" si="12"/>
        <v>#REF!</v>
      </c>
      <c r="J46" s="49">
        <f t="shared" si="12"/>
        <v>4.0839576729400001E-2</v>
      </c>
      <c r="K46" s="49" t="e">
        <f t="shared" si="12"/>
        <v>#REF!</v>
      </c>
      <c r="L46" s="49">
        <f t="shared" si="12"/>
        <v>41.783970894659802</v>
      </c>
      <c r="M46" s="49" t="e">
        <f t="shared" si="12"/>
        <v>#REF!</v>
      </c>
    </row>
    <row r="47" spans="1:15" x14ac:dyDescent="0.25">
      <c r="E47" s="52" t="s">
        <v>31</v>
      </c>
      <c r="F47" s="49">
        <f t="shared" si="12"/>
        <v>1.7992055120000003E-4</v>
      </c>
      <c r="G47" s="49" t="e">
        <f t="shared" si="12"/>
        <v>#REF!</v>
      </c>
      <c r="H47" s="49">
        <f t="shared" si="12"/>
        <v>9.7353173340000005E-4</v>
      </c>
      <c r="I47" s="49" t="e">
        <f t="shared" si="12"/>
        <v>#REF!</v>
      </c>
      <c r="J47" s="49">
        <f t="shared" si="12"/>
        <v>3.0598486216999999E-2</v>
      </c>
      <c r="K47" s="49" t="e">
        <f t="shared" si="12"/>
        <v>#REF!</v>
      </c>
      <c r="L47" s="49">
        <f t="shared" si="12"/>
        <v>31.319453354487401</v>
      </c>
      <c r="M47" s="49" t="e">
        <f t="shared" si="12"/>
        <v>#REF!</v>
      </c>
    </row>
    <row r="48" spans="1:15" ht="42.75" customHeight="1" x14ac:dyDescent="0.25">
      <c r="E48" s="106" t="s">
        <v>54</v>
      </c>
      <c r="F48" s="106"/>
      <c r="G48" s="106"/>
      <c r="H48" s="106"/>
      <c r="I48" s="106"/>
      <c r="J48" s="106"/>
      <c r="K48" s="106"/>
      <c r="L48" s="106"/>
      <c r="M48" s="50"/>
      <c r="N48" s="26"/>
    </row>
    <row r="50" spans="5:13" ht="15" customHeight="1" x14ac:dyDescent="0.25">
      <c r="E50" s="100" t="s">
        <v>55</v>
      </c>
    </row>
    <row r="51" spans="5:13" x14ac:dyDescent="0.25">
      <c r="E51" s="101"/>
    </row>
    <row r="52" spans="5:13" x14ac:dyDescent="0.25">
      <c r="E52" s="42" t="s">
        <v>70</v>
      </c>
      <c r="F52" s="102" t="s">
        <v>64</v>
      </c>
      <c r="G52" s="102"/>
      <c r="H52" s="102" t="s">
        <v>65</v>
      </c>
      <c r="I52" s="102"/>
      <c r="J52" s="102" t="s">
        <v>66</v>
      </c>
      <c r="K52" s="102"/>
      <c r="L52" s="102" t="s">
        <v>67</v>
      </c>
      <c r="M52" s="102"/>
    </row>
    <row r="53" spans="5:13" x14ac:dyDescent="0.25">
      <c r="E53" s="40" t="s">
        <v>9</v>
      </c>
      <c r="F53" s="98" t="s">
        <v>56</v>
      </c>
      <c r="G53" s="99"/>
      <c r="H53" s="99"/>
      <c r="I53" s="99"/>
      <c r="J53" s="99"/>
      <c r="K53" s="99"/>
      <c r="L53" s="99"/>
      <c r="M53" s="99"/>
    </row>
    <row r="54" spans="5:13" ht="30" x14ac:dyDescent="0.25">
      <c r="E54" s="43" t="s">
        <v>16</v>
      </c>
      <c r="F54" s="41" t="s">
        <v>7</v>
      </c>
      <c r="G54" s="41" t="s">
        <v>8</v>
      </c>
      <c r="H54" s="41" t="s">
        <v>7</v>
      </c>
      <c r="I54" s="41" t="s">
        <v>8</v>
      </c>
      <c r="J54" s="41" t="s">
        <v>7</v>
      </c>
      <c r="K54" s="41" t="s">
        <v>8</v>
      </c>
      <c r="L54" s="41" t="s">
        <v>7</v>
      </c>
      <c r="M54" s="41" t="s">
        <v>8</v>
      </c>
    </row>
    <row r="55" spans="5:13" x14ac:dyDescent="0.25">
      <c r="E55" s="44" t="s">
        <v>26</v>
      </c>
      <c r="F55" s="46">
        <f>(((4*1024*4)/(1024*1024))/F10)*10^9</f>
        <v>159.00233033815343</v>
      </c>
      <c r="G55" s="46" t="e">
        <f>(((4096*8)/(1024*1024))/G10)*10^9</f>
        <v>#REF!</v>
      </c>
      <c r="H55" s="46">
        <f>(((32*1024*4)/(1024*1024))/H10)*10^9</f>
        <v>200.41654574868406</v>
      </c>
      <c r="I55" s="46" t="e">
        <f>(((32*1024*8)/(1024*1024))/I10)*10^9</f>
        <v>#REF!</v>
      </c>
      <c r="J55" s="46">
        <f>(((1*1024*1024*8)/(1024*1024))/J10)*10^9</f>
        <v>405.00823052663475</v>
      </c>
      <c r="K55" s="46" t="e">
        <f>(((1*1024*1024*8)/(1024*1024))/K10)*10^9</f>
        <v>#REF!</v>
      </c>
      <c r="L55" s="46">
        <f>(((1*1024*1024*1024*4)/(1024*1024))/L10)*10^9</f>
        <v>500.17200214229041</v>
      </c>
      <c r="M55" s="46" t="e">
        <f>(((1*1024*1024*1024*8)/(1024*1024))/M10)*10^9</f>
        <v>#REF!</v>
      </c>
    </row>
    <row r="56" spans="5:13" x14ac:dyDescent="0.25">
      <c r="E56" s="9" t="s">
        <v>17</v>
      </c>
      <c r="F56" s="46">
        <f>(((4*1024*4)/(1024*1024))/F11)*10^9</f>
        <v>153.18777635074852</v>
      </c>
      <c r="G56" s="46" t="e">
        <f>(((4096*8)/(1024*1024))/G11)*10^9</f>
        <v>#REF!</v>
      </c>
      <c r="H56" s="46">
        <f>(((32*1024*4)/(1024*1024))/H11)*10^9</f>
        <v>197.67189943718856</v>
      </c>
      <c r="I56" s="46" t="e">
        <f>(((32*1024*8)/(1024*1024))/I11)*10^9</f>
        <v>#REF!</v>
      </c>
      <c r="J56" s="46">
        <f>(((1*1024*1024*4)/(1024*1024))/J11)*10^9</f>
        <v>250.60290359801238</v>
      </c>
      <c r="K56" s="46" t="e">
        <f>(((1*1024*1024*8)/(1024*1024))/K11)*10^9</f>
        <v>#REF!</v>
      </c>
      <c r="L56" s="46">
        <f>(((1*1024*1024*1024*4)/(1024*1024))/L11)*10^9</f>
        <v>262.30488462124174</v>
      </c>
      <c r="M56" s="46" t="e">
        <f>(((1*1024*1024*1024*8)/(1024*1024))/M11)*10^9</f>
        <v>#REF!</v>
      </c>
    </row>
    <row r="57" spans="5:13" x14ac:dyDescent="0.25">
      <c r="E57" s="9" t="s">
        <v>68</v>
      </c>
      <c r="F57" s="46">
        <f>(((4*1024)/(1024*1024))/F12)*10^9</f>
        <v>110.79360127066965</v>
      </c>
      <c r="G57" s="46" t="s">
        <v>63</v>
      </c>
      <c r="H57" s="46">
        <f>(((32*1024)/(1024*1024))/H12)*10^9</f>
        <v>274.58044108602058</v>
      </c>
      <c r="I57" s="46" t="s">
        <v>63</v>
      </c>
      <c r="J57" s="46">
        <f>(((1*1024*1024)/(1024*1024))/J12)*10^9</f>
        <v>307.06815623382136</v>
      </c>
      <c r="K57" s="46" t="s">
        <v>63</v>
      </c>
      <c r="L57" s="46">
        <f>(((1*1024*1024*1024)/(1024*1024))/L12)*10^9</f>
        <v>307.99986749388512</v>
      </c>
      <c r="M57" s="46" t="s">
        <v>63</v>
      </c>
    </row>
    <row r="58" spans="5:13" x14ac:dyDescent="0.25">
      <c r="E58" s="4" t="s">
        <v>18</v>
      </c>
      <c r="F58" s="46">
        <f t="shared" ref="F58:F70" si="13">(((4*1024*4)/(1024*1024))/F13)*10^9</f>
        <v>172.14785434914339</v>
      </c>
      <c r="G58" s="46" t="e">
        <f t="shared" ref="G58:G70" si="14">(((4096*8)/(1024*1024))/G13)*10^9</f>
        <v>#REF!</v>
      </c>
      <c r="H58" s="46">
        <f t="shared" ref="H58:H70" si="15">(((32*1024*4)/(1024*1024))/H13)*10^9</f>
        <v>232.54645813140547</v>
      </c>
      <c r="I58" s="46" t="e">
        <f t="shared" ref="I58:I70" si="16">(((32*1024*8)/(1024*1024))/I13)*10^9</f>
        <v>#REF!</v>
      </c>
      <c r="J58" s="46">
        <f t="shared" ref="J58:J70" si="17">(((1*1024*1024*4)/(1024*1024))/J13)*10^9</f>
        <v>234.42109213153296</v>
      </c>
      <c r="K58" s="46" t="e">
        <f t="shared" ref="K58:K70" si="18">(((1*1024*1024*8)/(1024*1024))/K13)*10^9</f>
        <v>#REF!</v>
      </c>
      <c r="L58" s="46">
        <f t="shared" ref="L58:L70" si="19">(((1*1024*1024*1024*4)/(1024*1024))/L13)*10^9</f>
        <v>234.66474043703357</v>
      </c>
      <c r="M58" s="46" t="e">
        <f t="shared" ref="M58:M70" si="20">(((1*1024*1024*1024*8)/(1024*1024))/M13)*10^9</f>
        <v>#REF!</v>
      </c>
    </row>
    <row r="59" spans="5:13" x14ac:dyDescent="0.25">
      <c r="E59" s="3" t="s">
        <v>27</v>
      </c>
      <c r="F59" s="46">
        <f t="shared" si="13"/>
        <v>239.4525922179823</v>
      </c>
      <c r="G59" s="46" t="e">
        <f t="shared" si="14"/>
        <v>#REF!</v>
      </c>
      <c r="H59" s="46">
        <f t="shared" si="15"/>
        <v>370.60426283847289</v>
      </c>
      <c r="I59" s="46" t="e">
        <f t="shared" si="16"/>
        <v>#REF!</v>
      </c>
      <c r="J59" s="46">
        <f t="shared" si="17"/>
        <v>376.59630937499793</v>
      </c>
      <c r="K59" s="46" t="e">
        <f t="shared" si="18"/>
        <v>#REF!</v>
      </c>
      <c r="L59" s="46">
        <f t="shared" si="19"/>
        <v>377.20697832029498</v>
      </c>
      <c r="M59" s="46" t="e">
        <f t="shared" si="20"/>
        <v>#REF!</v>
      </c>
    </row>
    <row r="60" spans="5:13" x14ac:dyDescent="0.25">
      <c r="E60" s="3" t="s">
        <v>21</v>
      </c>
      <c r="F60" s="46">
        <f t="shared" si="13"/>
        <v>238.95090992506499</v>
      </c>
      <c r="G60" s="46" t="e">
        <f t="shared" si="14"/>
        <v>#REF!</v>
      </c>
      <c r="H60" s="46">
        <f t="shared" si="15"/>
        <v>368.6978476894443</v>
      </c>
      <c r="I60" s="46" t="e">
        <f t="shared" si="16"/>
        <v>#REF!</v>
      </c>
      <c r="J60" s="46">
        <f t="shared" si="17"/>
        <v>376.54185653397553</v>
      </c>
      <c r="K60" s="46" t="e">
        <f t="shared" si="18"/>
        <v>#REF!</v>
      </c>
      <c r="L60" s="46">
        <f t="shared" si="19"/>
        <v>377.26892600402311</v>
      </c>
      <c r="M60" s="46" t="e">
        <f t="shared" si="20"/>
        <v>#REF!</v>
      </c>
    </row>
    <row r="61" spans="5:13" x14ac:dyDescent="0.25">
      <c r="E61" s="3" t="s">
        <v>22</v>
      </c>
      <c r="F61" s="46">
        <f t="shared" si="13"/>
        <v>225.35841001528831</v>
      </c>
      <c r="G61" s="46" t="e">
        <f t="shared" si="14"/>
        <v>#REF!</v>
      </c>
      <c r="H61" s="46">
        <f t="shared" si="15"/>
        <v>363.58030616370422</v>
      </c>
      <c r="I61" s="46" t="e">
        <f t="shared" si="16"/>
        <v>#REF!</v>
      </c>
      <c r="J61" s="46">
        <f t="shared" si="17"/>
        <v>376.67957892873267</v>
      </c>
      <c r="K61" s="46" t="e">
        <f t="shared" si="18"/>
        <v>#REF!</v>
      </c>
      <c r="L61" s="46">
        <f t="shared" si="19"/>
        <v>377.19594543359278</v>
      </c>
      <c r="M61" s="46" t="e">
        <f t="shared" si="20"/>
        <v>#REF!</v>
      </c>
    </row>
    <row r="62" spans="5:13" x14ac:dyDescent="0.25">
      <c r="E62" s="3" t="s">
        <v>23</v>
      </c>
      <c r="F62" s="46">
        <f t="shared" si="13"/>
        <v>230.78740971596531</v>
      </c>
      <c r="G62" s="46" t="e">
        <f t="shared" si="14"/>
        <v>#REF!</v>
      </c>
      <c r="H62" s="46">
        <f t="shared" si="15"/>
        <v>369.17697162653468</v>
      </c>
      <c r="I62" s="46" t="e">
        <f t="shared" si="16"/>
        <v>#REF!</v>
      </c>
      <c r="J62" s="46">
        <f t="shared" si="17"/>
        <v>376.98779775320929</v>
      </c>
      <c r="K62" s="46" t="e">
        <f t="shared" si="18"/>
        <v>#REF!</v>
      </c>
      <c r="L62" s="46">
        <f t="shared" si="19"/>
        <v>377.15494013796649</v>
      </c>
      <c r="M62" s="46" t="e">
        <f t="shared" si="20"/>
        <v>#REF!</v>
      </c>
    </row>
    <row r="63" spans="5:13" x14ac:dyDescent="0.25">
      <c r="E63" s="3" t="s">
        <v>35</v>
      </c>
      <c r="F63" s="46">
        <f t="shared" si="13"/>
        <v>175.96513356457496</v>
      </c>
      <c r="G63" s="46" t="e">
        <f t="shared" si="14"/>
        <v>#REF!</v>
      </c>
      <c r="H63" s="46">
        <f t="shared" si="15"/>
        <v>231.52221224104241</v>
      </c>
      <c r="I63" s="46" t="e">
        <f t="shared" si="16"/>
        <v>#REF!</v>
      </c>
      <c r="J63" s="46">
        <f t="shared" si="17"/>
        <v>234.47877975836141</v>
      </c>
      <c r="K63" s="46" t="e">
        <f t="shared" si="18"/>
        <v>#REF!</v>
      </c>
      <c r="L63" s="46">
        <f t="shared" si="19"/>
        <v>234.65165816206687</v>
      </c>
      <c r="M63" s="46" t="e">
        <f t="shared" si="20"/>
        <v>#REF!</v>
      </c>
    </row>
    <row r="64" spans="5:13" x14ac:dyDescent="0.25">
      <c r="E64" s="3" t="s">
        <v>36</v>
      </c>
      <c r="F64" s="46">
        <f t="shared" si="13"/>
        <v>174.61612391318923</v>
      </c>
      <c r="G64" s="46" t="e">
        <f t="shared" si="14"/>
        <v>#REF!</v>
      </c>
      <c r="H64" s="46">
        <f t="shared" si="15"/>
        <v>231.15059368718482</v>
      </c>
      <c r="I64" s="46" t="e">
        <f t="shared" si="16"/>
        <v>#REF!</v>
      </c>
      <c r="J64" s="46">
        <f t="shared" si="17"/>
        <v>234.3178255352654</v>
      </c>
      <c r="K64" s="46" t="e">
        <f t="shared" si="18"/>
        <v>#REF!</v>
      </c>
      <c r="L64" s="46">
        <f t="shared" si="19"/>
        <v>234.63150360293679</v>
      </c>
      <c r="M64" s="46" t="e">
        <f t="shared" si="20"/>
        <v>#REF!</v>
      </c>
    </row>
    <row r="65" spans="4:13" x14ac:dyDescent="0.25">
      <c r="E65" s="3" t="s">
        <v>24</v>
      </c>
      <c r="F65" s="46">
        <f t="shared" si="13"/>
        <v>125.6049132622711</v>
      </c>
      <c r="G65" s="46" t="e">
        <f t="shared" si="14"/>
        <v>#REF!</v>
      </c>
      <c r="H65" s="46">
        <f t="shared" si="15"/>
        <v>150.12256005803138</v>
      </c>
      <c r="I65" s="46" t="e">
        <f t="shared" si="16"/>
        <v>#REF!</v>
      </c>
      <c r="J65" s="46">
        <f t="shared" si="17"/>
        <v>149.44494838526415</v>
      </c>
      <c r="K65" s="46" t="e">
        <f t="shared" si="18"/>
        <v>#REF!</v>
      </c>
      <c r="L65" s="46">
        <f t="shared" si="19"/>
        <v>148.61751594001802</v>
      </c>
      <c r="M65" s="46" t="e">
        <f t="shared" si="20"/>
        <v>#REF!</v>
      </c>
    </row>
    <row r="66" spans="4:13" x14ac:dyDescent="0.25">
      <c r="E66" s="3" t="s">
        <v>25</v>
      </c>
      <c r="F66" s="46">
        <f t="shared" si="13"/>
        <v>101.96623530870481</v>
      </c>
      <c r="G66" s="46" t="e">
        <f t="shared" si="14"/>
        <v>#REF!</v>
      </c>
      <c r="H66" s="46">
        <f t="shared" si="15"/>
        <v>119.56173450599483</v>
      </c>
      <c r="I66" s="46" t="e">
        <f t="shared" si="16"/>
        <v>#REF!</v>
      </c>
      <c r="J66" s="46">
        <f t="shared" si="17"/>
        <v>299.38127620100727</v>
      </c>
      <c r="K66" s="46" t="e">
        <f t="shared" si="18"/>
        <v>#REF!</v>
      </c>
      <c r="L66" s="46">
        <f t="shared" si="19"/>
        <v>461.82388179375289</v>
      </c>
      <c r="M66" s="46" t="e">
        <f t="shared" si="20"/>
        <v>#REF!</v>
      </c>
    </row>
    <row r="67" spans="4:13" x14ac:dyDescent="0.25">
      <c r="E67" s="3" t="s">
        <v>28</v>
      </c>
      <c r="F67" s="46">
        <f t="shared" si="13"/>
        <v>260.51653133701251</v>
      </c>
      <c r="G67" s="46" t="e">
        <f t="shared" si="14"/>
        <v>#REF!</v>
      </c>
      <c r="H67" s="46">
        <f t="shared" si="15"/>
        <v>396.9804082228934</v>
      </c>
      <c r="I67" s="46" t="e">
        <f t="shared" si="16"/>
        <v>#REF!</v>
      </c>
      <c r="J67" s="46">
        <f t="shared" si="17"/>
        <v>405.27329452638901</v>
      </c>
      <c r="K67" s="46" t="e">
        <f t="shared" si="18"/>
        <v>#REF!</v>
      </c>
      <c r="L67" s="46">
        <f t="shared" si="19"/>
        <v>405.92551768389609</v>
      </c>
      <c r="M67" s="46" t="e">
        <f t="shared" si="20"/>
        <v>#REF!</v>
      </c>
    </row>
    <row r="68" spans="4:13" x14ac:dyDescent="0.25">
      <c r="E68" s="3" t="s">
        <v>29</v>
      </c>
      <c r="F68" s="46">
        <f t="shared" si="13"/>
        <v>231.60500415036165</v>
      </c>
      <c r="G68" s="46" t="e">
        <f t="shared" si="14"/>
        <v>#REF!</v>
      </c>
      <c r="H68" s="46">
        <f t="shared" si="15"/>
        <v>342.76720074366773</v>
      </c>
      <c r="I68" s="46" t="e">
        <f t="shared" si="16"/>
        <v>#REF!</v>
      </c>
      <c r="J68" s="46">
        <f t="shared" si="17"/>
        <v>347.50840383916864</v>
      </c>
      <c r="K68" s="46" t="e">
        <f t="shared" si="18"/>
        <v>#REF!</v>
      </c>
      <c r="L68" s="46">
        <f t="shared" si="19"/>
        <v>347.74161093388904</v>
      </c>
      <c r="M68" s="46" t="e">
        <f t="shared" si="20"/>
        <v>#REF!</v>
      </c>
    </row>
    <row r="69" spans="4:13" x14ac:dyDescent="0.25">
      <c r="E69" s="8" t="s">
        <v>30</v>
      </c>
      <c r="F69" s="46">
        <f t="shared" si="13"/>
        <v>187.43777066014084</v>
      </c>
      <c r="G69" s="46" t="e">
        <f t="shared" si="14"/>
        <v>#REF!</v>
      </c>
      <c r="H69" s="46">
        <f t="shared" si="15"/>
        <v>244.51551695470593</v>
      </c>
      <c r="I69" s="46" t="e">
        <f t="shared" si="16"/>
        <v>#REF!</v>
      </c>
      <c r="J69" s="46">
        <f t="shared" si="17"/>
        <v>247.54419143433972</v>
      </c>
      <c r="K69" s="46" t="e">
        <f t="shared" si="18"/>
        <v>#REF!</v>
      </c>
      <c r="L69" s="46">
        <f t="shared" si="19"/>
        <v>247.75602170743102</v>
      </c>
      <c r="M69" s="46" t="e">
        <f t="shared" si="20"/>
        <v>#REF!</v>
      </c>
    </row>
    <row r="70" spans="4:13" x14ac:dyDescent="0.25">
      <c r="E70" s="9" t="s">
        <v>31</v>
      </c>
      <c r="F70" s="46">
        <f t="shared" si="13"/>
        <v>219.48923975951001</v>
      </c>
      <c r="G70" s="46" t="e">
        <f t="shared" si="14"/>
        <v>#REF!</v>
      </c>
      <c r="H70" s="46">
        <f t="shared" si="15"/>
        <v>324.51433185095186</v>
      </c>
      <c r="I70" s="46" t="e">
        <f t="shared" si="16"/>
        <v>#REF!</v>
      </c>
      <c r="J70" s="46">
        <f t="shared" si="17"/>
        <v>330.3954296400218</v>
      </c>
      <c r="K70" s="46" t="e">
        <f t="shared" si="18"/>
        <v>#REF!</v>
      </c>
      <c r="L70" s="46">
        <f t="shared" si="19"/>
        <v>330.53675244037265</v>
      </c>
      <c r="M70" s="46" t="e">
        <f t="shared" si="20"/>
        <v>#REF!</v>
      </c>
    </row>
    <row r="72" spans="4:13" ht="15" customHeight="1" x14ac:dyDescent="0.25">
      <c r="D72" s="61" t="s">
        <v>69</v>
      </c>
      <c r="E72" s="38" t="s">
        <v>58</v>
      </c>
      <c r="F72" s="38" t="s">
        <v>59</v>
      </c>
      <c r="G72" s="38" t="s">
        <v>60</v>
      </c>
      <c r="H72" s="38" t="s">
        <v>61</v>
      </c>
      <c r="I72" s="38" t="s">
        <v>62</v>
      </c>
    </row>
    <row r="73" spans="4:13" x14ac:dyDescent="0.25">
      <c r="E73" s="38" t="s">
        <v>74</v>
      </c>
      <c r="F73" s="38">
        <v>98269</v>
      </c>
      <c r="G73" s="38">
        <v>623701</v>
      </c>
      <c r="H73" s="38">
        <v>19752685</v>
      </c>
      <c r="I73" s="38">
        <v>8189182886</v>
      </c>
    </row>
    <row r="74" spans="4:13" x14ac:dyDescent="0.25">
      <c r="E74" s="38" t="s">
        <v>75</v>
      </c>
      <c r="F74" s="38">
        <v>101999</v>
      </c>
      <c r="G74" s="38">
        <v>632361</v>
      </c>
      <c r="H74" s="38">
        <v>15961507</v>
      </c>
      <c r="I74" s="38">
        <v>15615416411</v>
      </c>
    </row>
    <row r="75" spans="4:13" x14ac:dyDescent="0.25">
      <c r="E75" s="38" t="s">
        <v>76</v>
      </c>
      <c r="F75" s="38">
        <v>35257</v>
      </c>
      <c r="G75" s="38">
        <v>113810</v>
      </c>
      <c r="H75" s="38">
        <v>3256606</v>
      </c>
      <c r="I75" s="38">
        <v>3324676755</v>
      </c>
    </row>
    <row r="76" spans="4:13" x14ac:dyDescent="0.25">
      <c r="E76" s="38" t="s">
        <v>77</v>
      </c>
      <c r="F76" s="38">
        <v>90765</v>
      </c>
      <c r="G76" s="38">
        <v>537527</v>
      </c>
      <c r="H76" s="38">
        <v>17063311</v>
      </c>
      <c r="I76" s="38">
        <v>17454688729</v>
      </c>
    </row>
    <row r="77" spans="4:13" x14ac:dyDescent="0.25">
      <c r="E77" s="38" t="s">
        <v>78</v>
      </c>
      <c r="F77" s="38">
        <v>65253</v>
      </c>
      <c r="G77" s="38">
        <v>337287</v>
      </c>
      <c r="H77" s="38">
        <v>10621453</v>
      </c>
      <c r="I77" s="38">
        <v>10858759873</v>
      </c>
    </row>
    <row r="78" spans="4:13" x14ac:dyDescent="0.25">
      <c r="E78" s="38" t="s">
        <v>79</v>
      </c>
      <c r="F78" s="38">
        <v>65390</v>
      </c>
      <c r="G78" s="38">
        <v>339031</v>
      </c>
      <c r="H78" s="38">
        <v>10622989</v>
      </c>
      <c r="I78" s="38">
        <v>10856976861</v>
      </c>
    </row>
    <row r="79" spans="4:13" ht="15.75" customHeight="1" x14ac:dyDescent="0.25">
      <c r="E79" s="38" t="s">
        <v>80</v>
      </c>
      <c r="F79" s="38">
        <v>69334</v>
      </c>
      <c r="G79" s="38">
        <v>343803</v>
      </c>
      <c r="H79" s="38">
        <v>10619105</v>
      </c>
      <c r="I79" s="38">
        <v>10859077489</v>
      </c>
    </row>
    <row r="80" spans="4:13" x14ac:dyDescent="0.25">
      <c r="E80" s="38" t="s">
        <v>81</v>
      </c>
      <c r="F80" s="38">
        <v>67703</v>
      </c>
      <c r="G80" s="38">
        <v>338591</v>
      </c>
      <c r="H80" s="38">
        <v>10610423</v>
      </c>
      <c r="I80" s="38">
        <v>10860258117</v>
      </c>
    </row>
    <row r="81" spans="5:9" x14ac:dyDescent="0.25">
      <c r="E81" s="38" t="s">
        <v>82</v>
      </c>
      <c r="F81" s="38">
        <v>88796</v>
      </c>
      <c r="G81" s="38">
        <v>539905</v>
      </c>
      <c r="H81" s="38">
        <v>17059113</v>
      </c>
      <c r="I81" s="38">
        <v>17455661861</v>
      </c>
    </row>
    <row r="82" spans="5:9" x14ac:dyDescent="0.25">
      <c r="E82" s="38" t="s">
        <v>83</v>
      </c>
      <c r="F82" s="38">
        <v>89482</v>
      </c>
      <c r="G82" s="38">
        <v>540773</v>
      </c>
      <c r="H82" s="38">
        <v>17070831</v>
      </c>
      <c r="I82" s="38">
        <v>17457161281</v>
      </c>
    </row>
    <row r="83" spans="5:9" x14ac:dyDescent="0.25">
      <c r="E83" s="38" t="s">
        <v>84</v>
      </c>
      <c r="F83" s="38">
        <v>124398</v>
      </c>
      <c r="G83" s="38">
        <v>832653</v>
      </c>
      <c r="H83" s="38">
        <v>26765709</v>
      </c>
      <c r="I83" s="38">
        <v>27560681351</v>
      </c>
    </row>
    <row r="84" spans="5:9" x14ac:dyDescent="0.25">
      <c r="E84" s="38" t="s">
        <v>85</v>
      </c>
      <c r="F84" s="38">
        <v>153237</v>
      </c>
      <c r="G84" s="38">
        <v>1045485</v>
      </c>
      <c r="H84" s="38">
        <v>13360889</v>
      </c>
      <c r="I84" s="38">
        <v>8869181871</v>
      </c>
    </row>
    <row r="85" spans="5:9" x14ac:dyDescent="0.25">
      <c r="E85" s="38" t="s">
        <v>86</v>
      </c>
      <c r="F85" s="38">
        <v>59977</v>
      </c>
      <c r="G85" s="38">
        <v>314877</v>
      </c>
      <c r="H85" s="38">
        <v>9869883</v>
      </c>
      <c r="I85" s="38">
        <v>10090521097</v>
      </c>
    </row>
    <row r="86" spans="5:9" x14ac:dyDescent="0.25">
      <c r="E86" s="38" t="s">
        <v>87</v>
      </c>
      <c r="F86" s="38">
        <v>67464</v>
      </c>
      <c r="G86" s="38">
        <v>364679</v>
      </c>
      <c r="H86" s="38">
        <v>11510513</v>
      </c>
      <c r="I86" s="38">
        <v>11778860715</v>
      </c>
    </row>
    <row r="87" spans="5:9" x14ac:dyDescent="0.25">
      <c r="E87" s="38" t="s">
        <v>88</v>
      </c>
      <c r="F87" s="38">
        <v>83361</v>
      </c>
      <c r="G87" s="38">
        <v>511215</v>
      </c>
      <c r="H87" s="38">
        <v>16158731</v>
      </c>
      <c r="I87" s="38">
        <v>16532393327</v>
      </c>
    </row>
    <row r="88" spans="5:9" x14ac:dyDescent="0.25">
      <c r="E88" s="38" t="s">
        <v>89</v>
      </c>
      <c r="F88" s="38">
        <v>71188</v>
      </c>
      <c r="G88" s="38">
        <v>385191</v>
      </c>
      <c r="H88" s="38">
        <v>12106705</v>
      </c>
      <c r="I88" s="38">
        <v>12391965401</v>
      </c>
    </row>
  </sheetData>
  <mergeCells count="29">
    <mergeCell ref="F8:M8"/>
    <mergeCell ref="P8:W8"/>
    <mergeCell ref="F52:G52"/>
    <mergeCell ref="H52:I52"/>
    <mergeCell ref="J52:K52"/>
    <mergeCell ref="L52:M52"/>
    <mergeCell ref="F53:M53"/>
    <mergeCell ref="F1:J1"/>
    <mergeCell ref="K1:M1"/>
    <mergeCell ref="P1:T1"/>
    <mergeCell ref="U1:W1"/>
    <mergeCell ref="F7:G7"/>
    <mergeCell ref="H7:I7"/>
    <mergeCell ref="J7:K7"/>
    <mergeCell ref="L7:M7"/>
    <mergeCell ref="P7:Q7"/>
    <mergeCell ref="R7:S7"/>
    <mergeCell ref="T7:U7"/>
    <mergeCell ref="V7:W7"/>
    <mergeCell ref="A25:C27"/>
    <mergeCell ref="E27:E28"/>
    <mergeCell ref="F29:G29"/>
    <mergeCell ref="H29:I29"/>
    <mergeCell ref="J29:K29"/>
    <mergeCell ref="L29:M29"/>
    <mergeCell ref="F30:M30"/>
    <mergeCell ref="O31:W31"/>
    <mergeCell ref="E48:L48"/>
    <mergeCell ref="E50:E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Q39"/>
  <sheetViews>
    <sheetView tabSelected="1" topLeftCell="A10" workbookViewId="0">
      <selection activeCell="B7" sqref="B7"/>
    </sheetView>
  </sheetViews>
  <sheetFormatPr defaultRowHeight="15" x14ac:dyDescent="0.25"/>
  <cols>
    <col min="1" max="1" width="38.5703125" customWidth="1"/>
    <col min="2" max="2" width="9" bestFit="1" customWidth="1"/>
    <col min="3" max="4" width="9.85546875" bestFit="1" customWidth="1"/>
    <col min="5" max="5" width="13.140625" bestFit="1" customWidth="1"/>
    <col min="8" max="8" width="10" bestFit="1" customWidth="1"/>
    <col min="9" max="9" width="13.140625" bestFit="1" customWidth="1"/>
    <col min="12" max="12" width="10" bestFit="1" customWidth="1"/>
    <col min="13" max="13" width="13.140625" bestFit="1" customWidth="1"/>
    <col min="16" max="16" width="10" bestFit="1" customWidth="1"/>
    <col min="17" max="17" width="13.140625" bestFit="1" customWidth="1"/>
  </cols>
  <sheetData>
    <row r="2" spans="1:17" ht="15.75" thickBot="1" x14ac:dyDescent="0.3"/>
    <row r="3" spans="1:17" ht="21" x14ac:dyDescent="0.35">
      <c r="A3" s="74" t="s">
        <v>99</v>
      </c>
      <c r="B3" s="112" t="s">
        <v>94</v>
      </c>
      <c r="C3" s="113"/>
      <c r="D3" s="113"/>
      <c r="E3" s="113"/>
      <c r="F3" s="112" t="s">
        <v>95</v>
      </c>
      <c r="G3" s="113"/>
      <c r="H3" s="113"/>
      <c r="I3" s="114"/>
      <c r="J3" s="112" t="s">
        <v>96</v>
      </c>
      <c r="K3" s="113"/>
      <c r="L3" s="113"/>
      <c r="M3" s="114"/>
      <c r="N3" s="112" t="s">
        <v>97</v>
      </c>
      <c r="O3" s="113"/>
      <c r="P3" s="113"/>
      <c r="Q3" s="114"/>
    </row>
    <row r="4" spans="1:17" x14ac:dyDescent="0.25">
      <c r="A4" s="75" t="s">
        <v>16</v>
      </c>
      <c r="B4" s="68" t="s">
        <v>90</v>
      </c>
      <c r="C4" s="69" t="s">
        <v>93</v>
      </c>
      <c r="D4" s="69" t="s">
        <v>91</v>
      </c>
      <c r="E4" s="73" t="s">
        <v>92</v>
      </c>
      <c r="F4" s="68" t="s">
        <v>90</v>
      </c>
      <c r="G4" s="69" t="s">
        <v>93</v>
      </c>
      <c r="H4" s="69" t="s">
        <v>91</v>
      </c>
      <c r="I4" s="70" t="s">
        <v>92</v>
      </c>
      <c r="J4" s="68" t="s">
        <v>90</v>
      </c>
      <c r="K4" s="69" t="s">
        <v>93</v>
      </c>
      <c r="L4" s="69" t="s">
        <v>91</v>
      </c>
      <c r="M4" s="70" t="s">
        <v>92</v>
      </c>
      <c r="N4" s="68" t="s">
        <v>90</v>
      </c>
      <c r="O4" s="69" t="s">
        <v>93</v>
      </c>
      <c r="P4" s="69" t="s">
        <v>91</v>
      </c>
      <c r="Q4" s="70" t="s">
        <v>92</v>
      </c>
    </row>
    <row r="5" spans="1:17" x14ac:dyDescent="0.25">
      <c r="A5" s="76" t="s">
        <v>26</v>
      </c>
      <c r="B5" s="63">
        <f>'TI DSP 1 Core'!F10</f>
        <v>526087</v>
      </c>
      <c r="C5" s="62">
        <f>'TI DSP 1 Core'!H10</f>
        <v>4131503</v>
      </c>
      <c r="D5" s="62">
        <f>'TI DSP 1 Core'!J10</f>
        <v>131958773</v>
      </c>
      <c r="E5" s="71">
        <f>'TI DSP 1 Core'!L10</f>
        <v>50877634103</v>
      </c>
      <c r="F5" s="63">
        <f>'TI DSP 2 Cores'!F10</f>
        <v>275323</v>
      </c>
      <c r="G5" s="62">
        <f>'TI DSP 2 Cores'!H10</f>
        <v>2083865</v>
      </c>
      <c r="H5" s="62">
        <f>'TI DSP 2 Cores'!J10</f>
        <v>66189041</v>
      </c>
      <c r="I5" s="64">
        <f>'TI DSP 2 Cores'!L10</f>
        <v>25648503343</v>
      </c>
      <c r="J5" s="63">
        <f>'TI DSP 4 Cores'!F10</f>
        <v>147787</v>
      </c>
      <c r="K5" s="62">
        <f>'TI DSP 4 Cores'!H10</f>
        <v>1060655</v>
      </c>
      <c r="L5" s="62">
        <f>'TI DSP 4 Cores'!J10</f>
        <v>33429251</v>
      </c>
      <c r="M5" s="64">
        <f>'TI DSP 4 Cores'!L10</f>
        <v>13150994749</v>
      </c>
      <c r="N5" s="63">
        <f>'TI DSP 7 Cores'!F10</f>
        <v>98269</v>
      </c>
      <c r="O5" s="62">
        <f>'TI DSP 7 Cores'!H10</f>
        <v>623701</v>
      </c>
      <c r="P5" s="62">
        <f>'TI DSP 7 Cores'!J10</f>
        <v>19752685</v>
      </c>
      <c r="Q5" s="64">
        <f>'TI DSP 7 Cores'!L10</f>
        <v>8189182886</v>
      </c>
    </row>
    <row r="6" spans="1:17" x14ac:dyDescent="0.25">
      <c r="A6" s="77" t="s">
        <v>17</v>
      </c>
      <c r="B6" s="63">
        <f>'TI DSP 1 Core'!F11</f>
        <v>533610</v>
      </c>
      <c r="C6" s="62">
        <f>'TI DSP 1 Core'!H11</f>
        <v>4197059</v>
      </c>
      <c r="D6" s="62">
        <f>'TI DSP 1 Core'!J11</f>
        <v>105405061</v>
      </c>
      <c r="E6" s="71">
        <f>'TI DSP 1 Core'!L11</f>
        <v>102898830663</v>
      </c>
      <c r="F6" s="63">
        <f>'TI DSP 2 Cores'!F11</f>
        <v>279532</v>
      </c>
      <c r="G6" s="62">
        <f>'TI DSP 2 Cores'!H11</f>
        <v>2116691</v>
      </c>
      <c r="H6" s="62">
        <f>'TI DSP 2 Cores'!J11</f>
        <v>52912785</v>
      </c>
      <c r="I6" s="64">
        <f>'TI DSP 2 Cores'!L11</f>
        <v>51657375191</v>
      </c>
      <c r="J6" s="63">
        <f>'TI DSP 4 Cores'!F11</f>
        <v>150312</v>
      </c>
      <c r="K6" s="62">
        <f>'TI DSP 4 Cores'!H11</f>
        <v>1078735</v>
      </c>
      <c r="L6" s="62">
        <f>'TI DSP 4 Cores'!J11</f>
        <v>26799347</v>
      </c>
      <c r="M6" s="64">
        <f>'TI DSP 4 Cores'!L11</f>
        <v>26158333465</v>
      </c>
      <c r="N6" s="63">
        <f>'TI DSP 7 Cores'!F11</f>
        <v>101999</v>
      </c>
      <c r="O6" s="62">
        <f>'TI DSP 7 Cores'!H11</f>
        <v>632361</v>
      </c>
      <c r="P6" s="62">
        <f>'TI DSP 7 Cores'!J11</f>
        <v>15961507</v>
      </c>
      <c r="Q6" s="64">
        <f>'TI DSP 7 Cores'!L11</f>
        <v>15615416411</v>
      </c>
    </row>
    <row r="7" spans="1:17" x14ac:dyDescent="0.25">
      <c r="A7" s="77" t="s">
        <v>71</v>
      </c>
      <c r="B7" s="63">
        <f>'TI DSP 1 Core'!F12</f>
        <v>83686</v>
      </c>
      <c r="C7" s="62">
        <f>'TI DSP 1 Core'!H12</f>
        <v>608999</v>
      </c>
      <c r="D7" s="62">
        <f>'TI DSP 1 Core'!J12</f>
        <v>19223933</v>
      </c>
      <c r="E7" s="71">
        <f>'TI DSP 1 Core'!L12</f>
        <v>19680224307</v>
      </c>
      <c r="F7" s="63">
        <f>'TI DSP 2 Cores'!F12</f>
        <v>53452</v>
      </c>
      <c r="G7" s="62">
        <f>'TI DSP 2 Cores'!H12</f>
        <v>330749</v>
      </c>
      <c r="H7" s="62">
        <f>'TI DSP 2 Cores'!J12</f>
        <v>10332907</v>
      </c>
      <c r="I7" s="64">
        <f>'TI DSP 2 Cores'!L12</f>
        <v>10576037477</v>
      </c>
      <c r="J7" s="63">
        <f>'TI DSP 4 Cores'!F12</f>
        <v>40950</v>
      </c>
      <c r="K7" s="62">
        <f>'TI DSP 4 Cores'!H12</f>
        <v>177952</v>
      </c>
      <c r="L7" s="62">
        <f>'TI DSP 4 Cores'!J12</f>
        <v>5353340</v>
      </c>
      <c r="M7" s="64">
        <f>'TI DSP 4 Cores'!L12</f>
        <v>5472448841</v>
      </c>
      <c r="N7" s="63">
        <f>'TI DSP 7 Cores'!F12</f>
        <v>35257</v>
      </c>
      <c r="O7" s="62">
        <f>'TI DSP 7 Cores'!H12</f>
        <v>113810</v>
      </c>
      <c r="P7" s="62">
        <f>'TI DSP 7 Cores'!J12</f>
        <v>3256606</v>
      </c>
      <c r="Q7" s="64">
        <f>'TI DSP 7 Cores'!L12</f>
        <v>3324676755</v>
      </c>
    </row>
    <row r="8" spans="1:17" x14ac:dyDescent="0.25">
      <c r="A8" s="77" t="s">
        <v>18</v>
      </c>
      <c r="B8" s="63">
        <f>'TI DSP 1 Core'!F13</f>
        <v>452333</v>
      </c>
      <c r="C8" s="62">
        <f>'TI DSP 1 Core'!H13</f>
        <v>3541787</v>
      </c>
      <c r="D8" s="62">
        <f>'TI DSP 1 Core'!J13</f>
        <v>113076427</v>
      </c>
      <c r="E8" s="71">
        <f>'TI DSP 1 Core'!L13</f>
        <v>115785125307</v>
      </c>
      <c r="F8" s="63">
        <f>'TI DSP 2 Cores'!F13</f>
        <v>236839</v>
      </c>
      <c r="G8" s="62">
        <f>'TI DSP 2 Cores'!H13</f>
        <v>1790265</v>
      </c>
      <c r="H8" s="62">
        <f>'TI DSP 2 Cores'!J13</f>
        <v>56748017</v>
      </c>
      <c r="I8" s="64">
        <f>'TI DSP 2 Cores'!L13</f>
        <v>58100967761</v>
      </c>
      <c r="J8" s="63">
        <f>'TI DSP 4 Cores'!F13</f>
        <v>130327</v>
      </c>
      <c r="K8" s="62">
        <f>'TI DSP 4 Cores'!H13</f>
        <v>911819</v>
      </c>
      <c r="L8" s="62">
        <f>'TI DSP 4 Cores'!J13</f>
        <v>28704631</v>
      </c>
      <c r="M8" s="64">
        <f>'TI DSP 4 Cores'!L13</f>
        <v>29378733044</v>
      </c>
      <c r="N8" s="63">
        <f>'TI DSP 7 Cores'!F13</f>
        <v>90765</v>
      </c>
      <c r="O8" s="62">
        <f>'TI DSP 7 Cores'!H13</f>
        <v>537527</v>
      </c>
      <c r="P8" s="62">
        <f>'TI DSP 7 Cores'!J13</f>
        <v>17063311</v>
      </c>
      <c r="Q8" s="64">
        <f>'TI DSP 7 Cores'!L13</f>
        <v>17454688729</v>
      </c>
    </row>
    <row r="9" spans="1:17" x14ac:dyDescent="0.25">
      <c r="A9" s="77" t="s">
        <v>27</v>
      </c>
      <c r="B9" s="63">
        <f>'TI DSP 1 Core'!F14</f>
        <v>276117</v>
      </c>
      <c r="C9" s="62">
        <f>'TI DSP 1 Core'!H14</f>
        <v>2131581</v>
      </c>
      <c r="D9" s="62">
        <f>'TI DSP 1 Core'!J14</f>
        <v>67959891</v>
      </c>
      <c r="E9" s="71">
        <f>'TI DSP 1 Core'!L14</f>
        <v>69585320765</v>
      </c>
      <c r="F9" s="63">
        <f>'TI DSP 2 Cores'!F14</f>
        <v>148917</v>
      </c>
      <c r="G9" s="62">
        <f>'TI DSP 2 Cores'!H14</f>
        <v>1082137</v>
      </c>
      <c r="H9" s="62">
        <f>'TI DSP 2 Cores'!J14</f>
        <v>34187957</v>
      </c>
      <c r="I9" s="64">
        <f>'TI DSP 2 Cores'!L14</f>
        <v>35003229691</v>
      </c>
      <c r="J9" s="63">
        <f>'TI DSP 4 Cores'!F14</f>
        <v>85323</v>
      </c>
      <c r="K9" s="62">
        <f>'TI DSP 4 Cores'!H14</f>
        <v>562735</v>
      </c>
      <c r="L9" s="62">
        <f>'TI DSP 4 Cores'!J14</f>
        <v>17416925</v>
      </c>
      <c r="M9" s="64">
        <f>'TI DSP 4 Cores'!L14</f>
        <v>17830089537</v>
      </c>
      <c r="N9" s="63">
        <f>'TI DSP 7 Cores'!F14</f>
        <v>65253</v>
      </c>
      <c r="O9" s="62">
        <f>'TI DSP 7 Cores'!H14</f>
        <v>337287</v>
      </c>
      <c r="P9" s="62">
        <f>'TI DSP 7 Cores'!J14</f>
        <v>10621453</v>
      </c>
      <c r="Q9" s="64">
        <f>'TI DSP 7 Cores'!L14</f>
        <v>10858759873</v>
      </c>
    </row>
    <row r="10" spans="1:17" x14ac:dyDescent="0.25">
      <c r="A10" s="77" t="s">
        <v>21</v>
      </c>
      <c r="B10" s="63">
        <f>'TI DSP 1 Core'!F15</f>
        <v>277348</v>
      </c>
      <c r="C10" s="62">
        <f>'TI DSP 1 Core'!H15</f>
        <v>2133383</v>
      </c>
      <c r="D10" s="62">
        <f>'TI DSP 1 Core'!J15</f>
        <v>67961557</v>
      </c>
      <c r="E10" s="71">
        <f>'TI DSP 1 Core'!L15</f>
        <v>69585329827</v>
      </c>
      <c r="F10" s="63">
        <f>'TI DSP 2 Cores'!F15</f>
        <v>150740</v>
      </c>
      <c r="G10" s="62">
        <f>'TI DSP 2 Cores'!H15</f>
        <v>1085779</v>
      </c>
      <c r="H10" s="62">
        <f>'TI DSP 2 Cores'!J15</f>
        <v>34186195</v>
      </c>
      <c r="I10" s="64">
        <f>'TI DSP 2 Cores'!L15</f>
        <v>35003429967</v>
      </c>
      <c r="J10" s="63">
        <f>'TI DSP 4 Cores'!F15</f>
        <v>88328</v>
      </c>
      <c r="K10" s="62">
        <f>'TI DSP 4 Cores'!H15</f>
        <v>562099</v>
      </c>
      <c r="L10" s="62">
        <f>'TI DSP 4 Cores'!J15</f>
        <v>17436867</v>
      </c>
      <c r="M10" s="64">
        <f>'TI DSP 4 Cores'!L15</f>
        <v>17829602177</v>
      </c>
      <c r="N10" s="63">
        <f>'TI DSP 7 Cores'!F15</f>
        <v>65390</v>
      </c>
      <c r="O10" s="62">
        <f>'TI DSP 7 Cores'!H15</f>
        <v>339031</v>
      </c>
      <c r="P10" s="62">
        <f>'TI DSP 7 Cores'!J15</f>
        <v>10622989</v>
      </c>
      <c r="Q10" s="64">
        <f>'TI DSP 7 Cores'!L15</f>
        <v>10856976861</v>
      </c>
    </row>
    <row r="11" spans="1:17" x14ac:dyDescent="0.25">
      <c r="A11" s="77" t="s">
        <v>22</v>
      </c>
      <c r="B11" s="63">
        <f>'TI DSP 1 Core'!F16</f>
        <v>282276</v>
      </c>
      <c r="C11" s="62">
        <f>'TI DSP 1 Core'!H16</f>
        <v>2137753</v>
      </c>
      <c r="D11" s="62">
        <f>'TI DSP 1 Core'!J16</f>
        <v>67968063</v>
      </c>
      <c r="E11" s="71">
        <f>'TI DSP 1 Core'!L16</f>
        <v>69586271263</v>
      </c>
      <c r="F11" s="63">
        <f>'TI DSP 2 Cores'!F16</f>
        <v>155914</v>
      </c>
      <c r="G11" s="62">
        <f>'TI DSP 2 Cores'!H16</f>
        <v>1088617</v>
      </c>
      <c r="H11" s="62">
        <f>'TI DSP 2 Cores'!J16</f>
        <v>34198885</v>
      </c>
      <c r="I11" s="64">
        <f>'TI DSP 2 Cores'!L16</f>
        <v>35010100139</v>
      </c>
      <c r="J11" s="63">
        <f>'TI DSP 4 Cores'!F16</f>
        <v>92192</v>
      </c>
      <c r="K11" s="62">
        <f>'TI DSP 4 Cores'!H16</f>
        <v>568539</v>
      </c>
      <c r="L11" s="62">
        <f>'TI DSP 4 Cores'!J16</f>
        <v>17436577</v>
      </c>
      <c r="M11" s="64">
        <f>'TI DSP 4 Cores'!L16</f>
        <v>17831842553</v>
      </c>
      <c r="N11" s="63">
        <f>'TI DSP 7 Cores'!F16</f>
        <v>69334</v>
      </c>
      <c r="O11" s="62">
        <f>'TI DSP 7 Cores'!H16</f>
        <v>343803</v>
      </c>
      <c r="P11" s="62">
        <f>'TI DSP 7 Cores'!J16</f>
        <v>10619105</v>
      </c>
      <c r="Q11" s="64">
        <f>'TI DSP 7 Cores'!L16</f>
        <v>10859077489</v>
      </c>
    </row>
    <row r="12" spans="1:17" x14ac:dyDescent="0.25">
      <c r="A12" s="77" t="s">
        <v>23</v>
      </c>
      <c r="B12" s="63">
        <f>'TI DSP 1 Core'!F17</f>
        <v>279671</v>
      </c>
      <c r="C12" s="62">
        <f>'TI DSP 1 Core'!H17</f>
        <v>2136091</v>
      </c>
      <c r="D12" s="62">
        <f>'TI DSP 1 Core'!J17</f>
        <v>67969285</v>
      </c>
      <c r="E12" s="71">
        <f>'TI DSP 1 Core'!L17</f>
        <v>69589641181</v>
      </c>
      <c r="F12" s="63">
        <f>'TI DSP 2 Cores'!F17</f>
        <v>153175</v>
      </c>
      <c r="G12" s="62">
        <f>'TI DSP 2 Cores'!H17</f>
        <v>1090441</v>
      </c>
      <c r="H12" s="62">
        <f>'TI DSP 2 Cores'!J17</f>
        <v>34194883</v>
      </c>
      <c r="I12" s="64">
        <f>'TI DSP 2 Cores'!L17</f>
        <v>35004606259</v>
      </c>
      <c r="J12" s="63">
        <f>'TI DSP 4 Cores'!F17</f>
        <v>89539</v>
      </c>
      <c r="K12" s="62">
        <f>'TI DSP 4 Cores'!H17</f>
        <v>566739</v>
      </c>
      <c r="L12" s="62">
        <f>'TI DSP 4 Cores'!J17</f>
        <v>17430015</v>
      </c>
      <c r="M12" s="64">
        <f>'TI DSP 4 Cores'!L17</f>
        <v>17831848073</v>
      </c>
      <c r="N12" s="63">
        <f>'TI DSP 7 Cores'!F17</f>
        <v>67703</v>
      </c>
      <c r="O12" s="62">
        <f>'TI DSP 7 Cores'!H17</f>
        <v>338591</v>
      </c>
      <c r="P12" s="62">
        <f>'TI DSP 7 Cores'!J17</f>
        <v>10610423</v>
      </c>
      <c r="Q12" s="64">
        <f>'TI DSP 7 Cores'!L17</f>
        <v>10860258117</v>
      </c>
    </row>
    <row r="13" spans="1:17" x14ac:dyDescent="0.25">
      <c r="A13" s="77" t="s">
        <v>35</v>
      </c>
      <c r="B13" s="63">
        <f>'TI DSP 1 Core'!F18</f>
        <v>452312</v>
      </c>
      <c r="C13" s="62">
        <f>'TI DSP 1 Core'!H18</f>
        <v>3541749</v>
      </c>
      <c r="D13" s="62">
        <f>'TI DSP 1 Core'!J18</f>
        <v>113077509</v>
      </c>
      <c r="E13" s="71">
        <f>'TI DSP 1 Core'!L18</f>
        <v>115785665811</v>
      </c>
      <c r="F13" s="63">
        <f>'TI DSP 2 Cores'!F18</f>
        <v>238554</v>
      </c>
      <c r="G13" s="62">
        <f>'TI DSP 2 Cores'!H18</f>
        <v>1788555</v>
      </c>
      <c r="H13" s="62">
        <f>'TI DSP 2 Cores'!J18</f>
        <v>56747175</v>
      </c>
      <c r="I13" s="64">
        <f>'TI DSP 2 Cores'!L18</f>
        <v>58102168569</v>
      </c>
      <c r="J13" s="63">
        <f>'TI DSP 4 Cores'!F18</f>
        <v>130078</v>
      </c>
      <c r="K13" s="62">
        <f>'TI DSP 4 Cores'!H18</f>
        <v>915311</v>
      </c>
      <c r="L13" s="62">
        <f>'TI DSP 4 Cores'!J18</f>
        <v>28709477</v>
      </c>
      <c r="M13" s="64">
        <f>'TI DSP 4 Cores'!L18</f>
        <v>29378612769</v>
      </c>
      <c r="N13" s="63">
        <f>'TI DSP 7 Cores'!F18</f>
        <v>88796</v>
      </c>
      <c r="O13" s="62">
        <f>'TI DSP 7 Cores'!H18</f>
        <v>539905</v>
      </c>
      <c r="P13" s="62">
        <f>'TI DSP 7 Cores'!J18</f>
        <v>17059113</v>
      </c>
      <c r="Q13" s="64">
        <f>'TI DSP 7 Cores'!L18</f>
        <v>17455661861</v>
      </c>
    </row>
    <row r="14" spans="1:17" x14ac:dyDescent="0.25">
      <c r="A14" s="77" t="s">
        <v>36</v>
      </c>
      <c r="B14" s="63">
        <f>'TI DSP 1 Core'!F19</f>
        <v>452284</v>
      </c>
      <c r="C14" s="62">
        <f>'TI DSP 1 Core'!H19</f>
        <v>3541173</v>
      </c>
      <c r="D14" s="62">
        <f>'TI DSP 1 Core'!J19</f>
        <v>113076967</v>
      </c>
      <c r="E14" s="71">
        <f>'TI DSP 1 Core'!L19</f>
        <v>115785418157</v>
      </c>
      <c r="F14" s="63">
        <f>'TI DSP 2 Cores'!F19</f>
        <v>237830</v>
      </c>
      <c r="G14" s="62">
        <f>'TI DSP 2 Cores'!H19</f>
        <v>1787395</v>
      </c>
      <c r="H14" s="62">
        <f>'TI DSP 2 Cores'!J19</f>
        <v>56748007</v>
      </c>
      <c r="I14" s="64">
        <f>'TI DSP 2 Cores'!L19</f>
        <v>58101454917</v>
      </c>
      <c r="J14" s="63">
        <f>'TI DSP 4 Cores'!F19</f>
        <v>129410</v>
      </c>
      <c r="K14" s="62">
        <f>'TI DSP 4 Cores'!H19</f>
        <v>915967</v>
      </c>
      <c r="L14" s="62">
        <f>'TI DSP 4 Cores'!J19</f>
        <v>28710203</v>
      </c>
      <c r="M14" s="64">
        <f>'TI DSP 4 Cores'!L19</f>
        <v>29377081205</v>
      </c>
      <c r="N14" s="63">
        <f>'TI DSP 7 Cores'!F19</f>
        <v>89482</v>
      </c>
      <c r="O14" s="62">
        <f>'TI DSP 7 Cores'!H19</f>
        <v>540773</v>
      </c>
      <c r="P14" s="62">
        <f>'TI DSP 7 Cores'!J19</f>
        <v>17070831</v>
      </c>
      <c r="Q14" s="64">
        <f>'TI DSP 7 Cores'!L19</f>
        <v>17457161281</v>
      </c>
    </row>
    <row r="15" spans="1:17" x14ac:dyDescent="0.25">
      <c r="A15" s="77" t="s">
        <v>24</v>
      </c>
      <c r="B15" s="63">
        <f>'TI DSP 1 Core'!F20</f>
        <v>448158</v>
      </c>
      <c r="C15" s="62">
        <f>'TI DSP 1 Core'!H20</f>
        <v>3508587</v>
      </c>
      <c r="D15" s="62">
        <f>'TI DSP 1 Core'!J20</f>
        <v>112027965</v>
      </c>
      <c r="E15" s="71">
        <f>'TI DSP 1 Core'!L20</f>
        <v>114711127791</v>
      </c>
      <c r="F15" s="63">
        <f>'TI DSP 2 Cores'!F20</f>
        <v>361480</v>
      </c>
      <c r="G15" s="62">
        <f>'TI DSP 2 Cores'!H20</f>
        <v>2789575</v>
      </c>
      <c r="H15" s="62">
        <f>'TI DSP 2 Cores'!J20</f>
        <v>89536191</v>
      </c>
      <c r="I15" s="64">
        <f>'TI DSP 2 Cores'!L20</f>
        <v>91998619443</v>
      </c>
      <c r="J15" s="63">
        <f>'TI DSP 4 Cores'!F20</f>
        <v>192446</v>
      </c>
      <c r="K15" s="62">
        <f>'TI DSP 4 Cores'!H20</f>
        <v>1419097</v>
      </c>
      <c r="L15" s="62">
        <f>'TI DSP 4 Cores'!J20</f>
        <v>45258735</v>
      </c>
      <c r="M15" s="64">
        <f>'TI DSP 4 Cores'!L20</f>
        <v>46530527153</v>
      </c>
      <c r="N15" s="63">
        <f>'TI DSP 7 Cores'!F20</f>
        <v>124398</v>
      </c>
      <c r="O15" s="62">
        <f>'TI DSP 7 Cores'!H20</f>
        <v>832653</v>
      </c>
      <c r="P15" s="62">
        <f>'TI DSP 7 Cores'!J20</f>
        <v>26765709</v>
      </c>
      <c r="Q15" s="64">
        <f>'TI DSP 7 Cores'!L20</f>
        <v>27560681351</v>
      </c>
    </row>
    <row r="16" spans="1:17" x14ac:dyDescent="0.25">
      <c r="A16" s="77" t="s">
        <v>25</v>
      </c>
      <c r="B16" s="63">
        <f>'TI DSP 1 Core'!F21</f>
        <v>894757</v>
      </c>
      <c r="C16" s="62">
        <f>'TI DSP 1 Core'!H21</f>
        <v>7081369</v>
      </c>
      <c r="D16" s="62">
        <f>'TI DSP 1 Core'!J21</f>
        <v>86285089</v>
      </c>
      <c r="E16" s="71">
        <f>'TI DSP 1 Core'!L21</f>
        <v>55650735625</v>
      </c>
      <c r="F16" s="63">
        <f>'TI DSP 2 Cores'!F21</f>
        <v>459147</v>
      </c>
      <c r="G16" s="62">
        <f>'TI DSP 2 Cores'!H21</f>
        <v>3558237</v>
      </c>
      <c r="H16" s="62">
        <f>'TI DSP 2 Cores'!J21</f>
        <v>43430731</v>
      </c>
      <c r="I16" s="64">
        <f>'TI DSP 2 Cores'!L21</f>
        <v>28034902753</v>
      </c>
      <c r="J16" s="63">
        <f>'TI DSP 4 Cores'!F21</f>
        <v>242289</v>
      </c>
      <c r="K16" s="62">
        <f>'TI DSP 4 Cores'!H21</f>
        <v>1800503</v>
      </c>
      <c r="L16" s="62">
        <f>'TI DSP 4 Cores'!J21</f>
        <v>22129675</v>
      </c>
      <c r="M16" s="64">
        <f>'TI DSP 4 Cores'!L21</f>
        <v>14344238697</v>
      </c>
      <c r="N16" s="63">
        <f>'TI DSP 7 Cores'!F21</f>
        <v>153237</v>
      </c>
      <c r="O16" s="62">
        <f>'TI DSP 7 Cores'!H21</f>
        <v>1045485</v>
      </c>
      <c r="P16" s="62">
        <f>'TI DSP 7 Cores'!J21</f>
        <v>13360889</v>
      </c>
      <c r="Q16" s="64">
        <f>'TI DSP 7 Cores'!L21</f>
        <v>8869181871</v>
      </c>
    </row>
    <row r="17" spans="1:17" x14ac:dyDescent="0.25">
      <c r="A17" s="78" t="s">
        <v>28</v>
      </c>
      <c r="B17" s="63">
        <f>'TI DSP 1 Core'!F22</f>
        <v>255009</v>
      </c>
      <c r="C17" s="62">
        <f>'TI DSP 1 Core'!H22</f>
        <v>1967783</v>
      </c>
      <c r="D17" s="62">
        <f>'TI DSP 1 Core'!J22</f>
        <v>62715499</v>
      </c>
      <c r="E17" s="71">
        <f>'TI DSP 1 Core'!L22</f>
        <v>64215239307</v>
      </c>
      <c r="F17" s="63">
        <f>'TI DSP 2 Cores'!F22</f>
        <v>139503</v>
      </c>
      <c r="G17" s="62">
        <f>'TI DSP 2 Cores'!H22</f>
        <v>1001909</v>
      </c>
      <c r="H17" s="62">
        <f>'TI DSP 2 Cores'!J22</f>
        <v>31564253</v>
      </c>
      <c r="I17" s="64">
        <f>'TI DSP 2 Cores'!L22</f>
        <v>32315977985</v>
      </c>
      <c r="J17" s="63">
        <f>'TI DSP 4 Cores'!F22</f>
        <v>82367</v>
      </c>
      <c r="K17" s="62">
        <f>'TI DSP 4 Cores'!H22</f>
        <v>520991</v>
      </c>
      <c r="L17" s="62">
        <f>'TI DSP 4 Cores'!J22</f>
        <v>16120557</v>
      </c>
      <c r="M17" s="64">
        <f>'TI DSP 4 Cores'!L22</f>
        <v>16487555371</v>
      </c>
      <c r="N17" s="63">
        <f>'TI DSP 7 Cores'!F22</f>
        <v>59977</v>
      </c>
      <c r="O17" s="62">
        <f>'TI DSP 7 Cores'!H22</f>
        <v>314877</v>
      </c>
      <c r="P17" s="62">
        <f>'TI DSP 7 Cores'!J22</f>
        <v>9869883</v>
      </c>
      <c r="Q17" s="64">
        <f>'TI DSP 7 Cores'!L22</f>
        <v>10090521097</v>
      </c>
    </row>
    <row r="18" spans="1:17" x14ac:dyDescent="0.25">
      <c r="A18" s="78" t="s">
        <v>29</v>
      </c>
      <c r="B18" s="63">
        <f>'TI DSP 1 Core'!F23</f>
        <v>299968</v>
      </c>
      <c r="C18" s="62">
        <f>'TI DSP 1 Core'!H23</f>
        <v>2328327</v>
      </c>
      <c r="D18" s="62">
        <f>'TI DSP 1 Core'!J23</f>
        <v>74255183</v>
      </c>
      <c r="E18" s="71">
        <f>'TI DSP 1 Core'!L23</f>
        <v>76032331039</v>
      </c>
      <c r="F18" s="63">
        <f>'TI DSP 2 Cores'!F23</f>
        <v>161268</v>
      </c>
      <c r="G18" s="62">
        <f>'TI DSP 2 Cores'!H23</f>
        <v>1182287</v>
      </c>
      <c r="H18" s="62">
        <f>'TI DSP 2 Cores'!J23</f>
        <v>37333753</v>
      </c>
      <c r="I18" s="64">
        <f>'TI DSP 2 Cores'!L23</f>
        <v>38225589959</v>
      </c>
      <c r="J18" s="63">
        <f>'TI DSP 4 Cores'!F23</f>
        <v>92780</v>
      </c>
      <c r="K18" s="62">
        <f>'TI DSP 4 Cores'!H23</f>
        <v>616079</v>
      </c>
      <c r="L18" s="62">
        <f>'TI DSP 4 Cores'!J23</f>
        <v>18999787</v>
      </c>
      <c r="M18" s="64">
        <f>'TI DSP 4 Cores'!L23</f>
        <v>19442508877</v>
      </c>
      <c r="N18" s="63">
        <f>'TI DSP 7 Cores'!F23</f>
        <v>67464</v>
      </c>
      <c r="O18" s="62">
        <f>'TI DSP 7 Cores'!H23</f>
        <v>364679</v>
      </c>
      <c r="P18" s="62">
        <f>'TI DSP 7 Cores'!J23</f>
        <v>11510513</v>
      </c>
      <c r="Q18" s="64">
        <f>'TI DSP 7 Cores'!L23</f>
        <v>11778860715</v>
      </c>
    </row>
    <row r="19" spans="1:17" x14ac:dyDescent="0.25">
      <c r="A19" s="78" t="s">
        <v>30</v>
      </c>
      <c r="B19" s="63">
        <f>'TI DSP 1 Core'!F24</f>
        <v>427053</v>
      </c>
      <c r="C19" s="62">
        <f>'TI DSP 1 Core'!H24</f>
        <v>3345119</v>
      </c>
      <c r="D19" s="62">
        <f>'TI DSP 1 Core'!J24</f>
        <v>106780181</v>
      </c>
      <c r="E19" s="71">
        <f>'TI DSP 1 Core'!L24</f>
        <v>109338249623</v>
      </c>
      <c r="F19" s="63">
        <f>'TI DSP 2 Cores'!F24</f>
        <v>226073</v>
      </c>
      <c r="G19" s="62">
        <f>'TI DSP 2 Cores'!H24</f>
        <v>1689099</v>
      </c>
      <c r="H19" s="62">
        <f>'TI DSP 2 Cores'!J24</f>
        <v>53602381</v>
      </c>
      <c r="I19" s="64">
        <f>'TI DSP 2 Cores'!L24</f>
        <v>54878182685</v>
      </c>
      <c r="J19" s="63">
        <f>'TI DSP 4 Cores'!F24</f>
        <v>124559</v>
      </c>
      <c r="K19" s="62">
        <f>'TI DSP 4 Cores'!H24</f>
        <v>865755</v>
      </c>
      <c r="L19" s="62">
        <f>'TI DSP 4 Cores'!J24</f>
        <v>27130765</v>
      </c>
      <c r="M19" s="64">
        <f>'TI DSP 4 Cores'!L24</f>
        <v>27764942367</v>
      </c>
      <c r="N19" s="63">
        <f>'TI DSP 7 Cores'!F24</f>
        <v>83361</v>
      </c>
      <c r="O19" s="62">
        <f>'TI DSP 7 Cores'!H24</f>
        <v>511215</v>
      </c>
      <c r="P19" s="62">
        <f>'TI DSP 7 Cores'!J24</f>
        <v>16158731</v>
      </c>
      <c r="Q19" s="64">
        <f>'TI DSP 7 Cores'!L24</f>
        <v>16532393327</v>
      </c>
    </row>
    <row r="20" spans="1:17" ht="15.75" thickBot="1" x14ac:dyDescent="0.3">
      <c r="A20" s="79" t="s">
        <v>31</v>
      </c>
      <c r="B20" s="65">
        <f>'TI DSP 1 Core'!F25</f>
        <v>316364</v>
      </c>
      <c r="C20" s="66">
        <f>'TI DSP 1 Core'!H25</f>
        <v>2459413</v>
      </c>
      <c r="D20" s="66">
        <f>'TI DSP 1 Core'!J25</f>
        <v>78453489</v>
      </c>
      <c r="E20" s="72">
        <f>'TI DSP 1 Core'!L25</f>
        <v>80331398077</v>
      </c>
      <c r="F20" s="65">
        <f>'TI DSP 2 Cores'!F25</f>
        <v>169438</v>
      </c>
      <c r="G20" s="66">
        <f>'TI DSP 2 Cores'!H25</f>
        <v>1249843</v>
      </c>
      <c r="H20" s="66">
        <f>'TI DSP 2 Cores'!J25</f>
        <v>39438259</v>
      </c>
      <c r="I20" s="67">
        <f>'TI DSP 2 Cores'!L25</f>
        <v>40375283071</v>
      </c>
      <c r="J20" s="65">
        <f>'TI DSP 4 Cores'!F25</f>
        <v>95968</v>
      </c>
      <c r="K20" s="66">
        <f>'TI DSP 4 Cores'!H25</f>
        <v>645869</v>
      </c>
      <c r="L20" s="66">
        <f>'TI DSP 4 Cores'!J25</f>
        <v>20058159</v>
      </c>
      <c r="M20" s="67">
        <f>'TI DSP 4 Cores'!L25</f>
        <v>20519249831</v>
      </c>
      <c r="N20" s="65">
        <f>'TI DSP 7 Cores'!F25</f>
        <v>71188</v>
      </c>
      <c r="O20" s="66">
        <f>'TI DSP 7 Cores'!H25</f>
        <v>385191</v>
      </c>
      <c r="P20" s="66">
        <f>'TI DSP 7 Cores'!J25</f>
        <v>12106705</v>
      </c>
      <c r="Q20" s="67">
        <f>'TI DSP 7 Cores'!L25</f>
        <v>12391965401</v>
      </c>
    </row>
    <row r="21" spans="1:17" ht="15.75" thickBot="1" x14ac:dyDescent="0.3"/>
    <row r="22" spans="1:17" ht="21" x14ac:dyDescent="0.35">
      <c r="A22" s="85" t="s">
        <v>98</v>
      </c>
      <c r="B22" s="115" t="s">
        <v>100</v>
      </c>
      <c r="C22" s="116"/>
      <c r="D22" s="116"/>
      <c r="E22" s="116"/>
      <c r="F22" s="115" t="s">
        <v>103</v>
      </c>
      <c r="G22" s="116"/>
      <c r="H22" s="116"/>
      <c r="I22" s="116"/>
      <c r="J22" s="115" t="s">
        <v>102</v>
      </c>
      <c r="K22" s="116"/>
      <c r="L22" s="116"/>
      <c r="M22" s="116"/>
      <c r="N22" s="115" t="s">
        <v>101</v>
      </c>
      <c r="O22" s="116"/>
      <c r="P22" s="116"/>
      <c r="Q22" s="116"/>
    </row>
    <row r="23" spans="1:17" x14ac:dyDescent="0.25">
      <c r="A23" s="80" t="s">
        <v>16</v>
      </c>
      <c r="B23" s="68" t="s">
        <v>90</v>
      </c>
      <c r="C23" s="69" t="s">
        <v>93</v>
      </c>
      <c r="D23" s="69" t="s">
        <v>91</v>
      </c>
      <c r="E23" s="73" t="s">
        <v>92</v>
      </c>
      <c r="F23" s="68" t="s">
        <v>90</v>
      </c>
      <c r="G23" s="69" t="s">
        <v>93</v>
      </c>
      <c r="H23" s="69" t="s">
        <v>91</v>
      </c>
      <c r="I23" s="70" t="s">
        <v>92</v>
      </c>
      <c r="J23" s="68" t="s">
        <v>90</v>
      </c>
      <c r="K23" s="69" t="s">
        <v>93</v>
      </c>
      <c r="L23" s="69" t="s">
        <v>91</v>
      </c>
      <c r="M23" s="70" t="s">
        <v>92</v>
      </c>
      <c r="N23" s="68" t="s">
        <v>90</v>
      </c>
      <c r="O23" s="69" t="s">
        <v>93</v>
      </c>
      <c r="P23" s="69" t="s">
        <v>91</v>
      </c>
      <c r="Q23" s="70" t="s">
        <v>92</v>
      </c>
    </row>
    <row r="24" spans="1:17" x14ac:dyDescent="0.25">
      <c r="A24" s="81" t="s">
        <v>26</v>
      </c>
      <c r="B24" s="86">
        <f>B5/B5</f>
        <v>1</v>
      </c>
      <c r="C24" s="87">
        <f t="shared" ref="C24:E24" si="0">C5/C5</f>
        <v>1</v>
      </c>
      <c r="D24" s="87">
        <f t="shared" si="0"/>
        <v>1</v>
      </c>
      <c r="E24" s="88">
        <f t="shared" si="0"/>
        <v>1</v>
      </c>
      <c r="F24" s="89">
        <f>B5/F5</f>
        <v>1.9107993157128174</v>
      </c>
      <c r="G24" s="90">
        <f t="shared" ref="G24:I24" si="1">C5/G5</f>
        <v>1.9826154765303894</v>
      </c>
      <c r="H24" s="90">
        <f t="shared" si="1"/>
        <v>1.9936649784667526</v>
      </c>
      <c r="I24" s="91">
        <f t="shared" si="1"/>
        <v>1.9836492376419907</v>
      </c>
      <c r="J24" s="89">
        <f>B5/J5</f>
        <v>3.5597650672927932</v>
      </c>
      <c r="K24" s="90">
        <f t="shared" ref="K24:M24" si="2">C5/K5</f>
        <v>3.8952373769038942</v>
      </c>
      <c r="L24" s="90">
        <f t="shared" si="2"/>
        <v>3.9474044153726329</v>
      </c>
      <c r="M24" s="91">
        <f t="shared" si="2"/>
        <v>3.8687289497145247</v>
      </c>
      <c r="N24" s="89">
        <f>B5/N5</f>
        <v>5.3535397734789205</v>
      </c>
      <c r="O24" s="90">
        <f t="shared" ref="O24:Q24" si="3">C5/O5</f>
        <v>6.6241724800826036</v>
      </c>
      <c r="P24" s="90">
        <f t="shared" si="3"/>
        <v>6.680548644399483</v>
      </c>
      <c r="Q24" s="91">
        <f t="shared" si="3"/>
        <v>6.2127851839747033</v>
      </c>
    </row>
    <row r="25" spans="1:17" x14ac:dyDescent="0.25">
      <c r="A25" s="82" t="s">
        <v>17</v>
      </c>
      <c r="B25" s="86">
        <f t="shared" ref="B25:E39" si="4">B6/B6</f>
        <v>1</v>
      </c>
      <c r="C25" s="87">
        <f t="shared" si="4"/>
        <v>1</v>
      </c>
      <c r="D25" s="87">
        <f t="shared" si="4"/>
        <v>1</v>
      </c>
      <c r="E25" s="88">
        <f t="shared" si="4"/>
        <v>1</v>
      </c>
      <c r="F25" s="89">
        <f t="shared" ref="F25:F38" si="5">B6/F6</f>
        <v>1.9089406579568708</v>
      </c>
      <c r="G25" s="90">
        <f t="shared" ref="G25:G38" si="6">C6/G6</f>
        <v>1.9828397248346594</v>
      </c>
      <c r="H25" s="90">
        <f t="shared" ref="H25:H38" si="7">D6/H6</f>
        <v>1.9920527902660954</v>
      </c>
      <c r="I25" s="91">
        <f t="shared" ref="I25:I38" si="8">E6/I6</f>
        <v>1.9919484929797118</v>
      </c>
      <c r="J25" s="89">
        <f t="shared" ref="J25:J39" si="9">B6/J6</f>
        <v>3.5500159667890787</v>
      </c>
      <c r="K25" s="90">
        <f t="shared" ref="K25:K39" si="10">C6/K6</f>
        <v>3.8907229300986805</v>
      </c>
      <c r="L25" s="90">
        <f t="shared" ref="L25:L39" si="11">D6/L6</f>
        <v>3.9331204973016693</v>
      </c>
      <c r="M25" s="91">
        <f t="shared" ref="M25:M39" si="12">E6/M6</f>
        <v>3.9336921367975992</v>
      </c>
      <c r="N25" s="89">
        <f t="shared" ref="N25:N39" si="13">B6/N6</f>
        <v>5.2315218776654673</v>
      </c>
      <c r="O25" s="90">
        <f t="shared" ref="O25:O39" si="14">C6/O6</f>
        <v>6.637124996639578</v>
      </c>
      <c r="P25" s="90">
        <f t="shared" ref="P25:P39" si="15">D6/P6</f>
        <v>6.6037035851314041</v>
      </c>
      <c r="Q25" s="91">
        <f t="shared" ref="Q25:Q39" si="16">E6/Q6</f>
        <v>6.5895668712692643</v>
      </c>
    </row>
    <row r="26" spans="1:17" x14ac:dyDescent="0.25">
      <c r="A26" s="82" t="s">
        <v>71</v>
      </c>
      <c r="B26" s="86">
        <f t="shared" si="4"/>
        <v>1</v>
      </c>
      <c r="C26" s="87">
        <f t="shared" si="4"/>
        <v>1</v>
      </c>
      <c r="D26" s="87">
        <f t="shared" si="4"/>
        <v>1</v>
      </c>
      <c r="E26" s="88">
        <f t="shared" si="4"/>
        <v>1</v>
      </c>
      <c r="F26" s="89">
        <f t="shared" si="5"/>
        <v>1.565628975529447</v>
      </c>
      <c r="G26" s="90">
        <f t="shared" si="6"/>
        <v>1.8412723847993493</v>
      </c>
      <c r="H26" s="90">
        <f t="shared" si="7"/>
        <v>1.8604573717735</v>
      </c>
      <c r="I26" s="91">
        <f t="shared" si="8"/>
        <v>1.860831559059726</v>
      </c>
      <c r="J26" s="89">
        <f t="shared" si="9"/>
        <v>2.0436141636141638</v>
      </c>
      <c r="K26" s="90">
        <f t="shared" si="10"/>
        <v>3.422265554756339</v>
      </c>
      <c r="L26" s="90">
        <f t="shared" si="11"/>
        <v>3.5910166363429186</v>
      </c>
      <c r="M26" s="91">
        <f t="shared" si="12"/>
        <v>3.5962372383555739</v>
      </c>
      <c r="N26" s="89">
        <f t="shared" si="13"/>
        <v>2.3735995688799387</v>
      </c>
      <c r="O26" s="90">
        <f t="shared" si="14"/>
        <v>5.3510148493102543</v>
      </c>
      <c r="P26" s="90">
        <f t="shared" si="15"/>
        <v>5.9030576618725137</v>
      </c>
      <c r="Q26" s="91">
        <f t="shared" si="16"/>
        <v>5.919439920708923</v>
      </c>
    </row>
    <row r="27" spans="1:17" x14ac:dyDescent="0.25">
      <c r="A27" s="82" t="s">
        <v>18</v>
      </c>
      <c r="B27" s="86">
        <f t="shared" si="4"/>
        <v>1</v>
      </c>
      <c r="C27" s="87">
        <f t="shared" si="4"/>
        <v>1</v>
      </c>
      <c r="D27" s="87">
        <f t="shared" si="4"/>
        <v>1</v>
      </c>
      <c r="E27" s="88">
        <f t="shared" si="4"/>
        <v>1</v>
      </c>
      <c r="F27" s="89">
        <f t="shared" si="5"/>
        <v>1.9098754850341371</v>
      </c>
      <c r="G27" s="90">
        <f t="shared" si="6"/>
        <v>1.9783590697466575</v>
      </c>
      <c r="H27" s="90">
        <f t="shared" si="7"/>
        <v>1.9926057856788193</v>
      </c>
      <c r="I27" s="91">
        <f t="shared" si="8"/>
        <v>1.9928261054667014</v>
      </c>
      <c r="J27" s="89">
        <f t="shared" si="9"/>
        <v>3.4707543333307758</v>
      </c>
      <c r="K27" s="90">
        <f t="shared" si="10"/>
        <v>3.8843092762927731</v>
      </c>
      <c r="L27" s="90">
        <f t="shared" si="11"/>
        <v>3.939309549041059</v>
      </c>
      <c r="M27" s="91">
        <f t="shared" si="12"/>
        <v>3.9411204402038269</v>
      </c>
      <c r="N27" s="89">
        <f t="shared" si="13"/>
        <v>4.9835619456839089</v>
      </c>
      <c r="O27" s="90">
        <f t="shared" si="14"/>
        <v>6.58904017844685</v>
      </c>
      <c r="P27" s="90">
        <f t="shared" si="15"/>
        <v>6.6268748779178903</v>
      </c>
      <c r="Q27" s="91">
        <f t="shared" si="16"/>
        <v>6.6334683536710353</v>
      </c>
    </row>
    <row r="28" spans="1:17" x14ac:dyDescent="0.25">
      <c r="A28" s="82" t="s">
        <v>27</v>
      </c>
      <c r="B28" s="86">
        <f t="shared" si="4"/>
        <v>1</v>
      </c>
      <c r="C28" s="87">
        <f t="shared" si="4"/>
        <v>1</v>
      </c>
      <c r="D28" s="87">
        <f t="shared" si="4"/>
        <v>1</v>
      </c>
      <c r="E28" s="88">
        <f t="shared" si="4"/>
        <v>1</v>
      </c>
      <c r="F28" s="89">
        <f t="shared" si="5"/>
        <v>1.8541670863635449</v>
      </c>
      <c r="G28" s="90">
        <f t="shared" si="6"/>
        <v>1.9697884833436061</v>
      </c>
      <c r="H28" s="90">
        <f t="shared" si="7"/>
        <v>1.9878312997761172</v>
      </c>
      <c r="I28" s="91">
        <f t="shared" si="8"/>
        <v>1.9879685783078387</v>
      </c>
      <c r="J28" s="89">
        <f t="shared" si="9"/>
        <v>3.2361379698322845</v>
      </c>
      <c r="K28" s="90">
        <f t="shared" si="10"/>
        <v>3.7878948350466914</v>
      </c>
      <c r="L28" s="90">
        <f t="shared" si="11"/>
        <v>3.9019454352590941</v>
      </c>
      <c r="M28" s="91">
        <f t="shared" si="12"/>
        <v>3.9026904840046064</v>
      </c>
      <c r="N28" s="89">
        <f t="shared" si="13"/>
        <v>4.2314836099489677</v>
      </c>
      <c r="O28" s="90">
        <f t="shared" si="14"/>
        <v>6.3197840414839588</v>
      </c>
      <c r="P28" s="90">
        <f t="shared" si="15"/>
        <v>6.3983610340317849</v>
      </c>
      <c r="Q28" s="91">
        <f t="shared" si="16"/>
        <v>6.4082198684604803</v>
      </c>
    </row>
    <row r="29" spans="1:17" x14ac:dyDescent="0.25">
      <c r="A29" s="82" t="s">
        <v>21</v>
      </c>
      <c r="B29" s="86">
        <f t="shared" si="4"/>
        <v>1</v>
      </c>
      <c r="C29" s="87">
        <f t="shared" si="4"/>
        <v>1</v>
      </c>
      <c r="D29" s="87">
        <f t="shared" si="4"/>
        <v>1</v>
      </c>
      <c r="E29" s="88">
        <f t="shared" si="4"/>
        <v>1</v>
      </c>
      <c r="F29" s="89">
        <f t="shared" si="5"/>
        <v>1.8399097784264296</v>
      </c>
      <c r="G29" s="90">
        <f t="shared" si="6"/>
        <v>1.9648409114561987</v>
      </c>
      <c r="H29" s="90">
        <f t="shared" si="7"/>
        <v>1.9879824882529338</v>
      </c>
      <c r="I29" s="91">
        <f t="shared" si="8"/>
        <v>1.9879574628144328</v>
      </c>
      <c r="J29" s="89">
        <f t="shared" si="9"/>
        <v>3.1399782628385111</v>
      </c>
      <c r="K29" s="90">
        <f t="shared" si="10"/>
        <v>3.7953865778092473</v>
      </c>
      <c r="L29" s="90">
        <f t="shared" si="11"/>
        <v>3.8975784468620422</v>
      </c>
      <c r="M29" s="91">
        <f t="shared" si="12"/>
        <v>3.9027976696397828</v>
      </c>
      <c r="N29" s="89">
        <f t="shared" si="13"/>
        <v>4.2414436458174034</v>
      </c>
      <c r="O29" s="90">
        <f t="shared" si="14"/>
        <v>6.2925897631779986</v>
      </c>
      <c r="P29" s="90">
        <f t="shared" si="15"/>
        <v>6.3975927114298994</v>
      </c>
      <c r="Q29" s="91">
        <f t="shared" si="16"/>
        <v>6.4092731077802743</v>
      </c>
    </row>
    <row r="30" spans="1:17" x14ac:dyDescent="0.25">
      <c r="A30" s="82" t="s">
        <v>22</v>
      </c>
      <c r="B30" s="86">
        <f t="shared" si="4"/>
        <v>1</v>
      </c>
      <c r="C30" s="87">
        <f t="shared" si="4"/>
        <v>1</v>
      </c>
      <c r="D30" s="87">
        <f t="shared" si="4"/>
        <v>1</v>
      </c>
      <c r="E30" s="88">
        <f t="shared" si="4"/>
        <v>1</v>
      </c>
      <c r="F30" s="89">
        <f t="shared" si="5"/>
        <v>1.8104596123503982</v>
      </c>
      <c r="G30" s="90">
        <f t="shared" si="6"/>
        <v>1.9637328830984635</v>
      </c>
      <c r="H30" s="90">
        <f t="shared" si="7"/>
        <v>1.9874350581897626</v>
      </c>
      <c r="I30" s="91">
        <f t="shared" si="8"/>
        <v>1.9876056048603923</v>
      </c>
      <c r="J30" s="89">
        <f t="shared" si="9"/>
        <v>3.0618274904547031</v>
      </c>
      <c r="K30" s="90">
        <f t="shared" si="10"/>
        <v>3.7600815423392238</v>
      </c>
      <c r="L30" s="90">
        <f t="shared" si="11"/>
        <v>3.8980163939286938</v>
      </c>
      <c r="M30" s="91">
        <f t="shared" si="12"/>
        <v>3.9023601210124479</v>
      </c>
      <c r="N30" s="89">
        <f t="shared" si="13"/>
        <v>4.0712493149104336</v>
      </c>
      <c r="O30" s="90">
        <f t="shared" si="14"/>
        <v>6.2179591219390176</v>
      </c>
      <c r="P30" s="90">
        <f t="shared" si="15"/>
        <v>6.400545337860394</v>
      </c>
      <c r="Q30" s="91">
        <f t="shared" si="16"/>
        <v>6.4081199653920251</v>
      </c>
    </row>
    <row r="31" spans="1:17" x14ac:dyDescent="0.25">
      <c r="A31" s="82" t="s">
        <v>23</v>
      </c>
      <c r="B31" s="86">
        <f t="shared" si="4"/>
        <v>1</v>
      </c>
      <c r="C31" s="87">
        <f t="shared" si="4"/>
        <v>1</v>
      </c>
      <c r="D31" s="87">
        <f t="shared" si="4"/>
        <v>1</v>
      </c>
      <c r="E31" s="88">
        <f t="shared" si="4"/>
        <v>1</v>
      </c>
      <c r="F31" s="89">
        <f t="shared" si="5"/>
        <v>1.8258266688428268</v>
      </c>
      <c r="G31" s="90">
        <f t="shared" si="6"/>
        <v>1.9589239582884357</v>
      </c>
      <c r="H31" s="90">
        <f t="shared" si="7"/>
        <v>1.9877033941013924</v>
      </c>
      <c r="I31" s="91">
        <f t="shared" si="8"/>
        <v>1.9880138249836157</v>
      </c>
      <c r="J31" s="89">
        <f t="shared" si="9"/>
        <v>3.1234545840360068</v>
      </c>
      <c r="K31" s="90">
        <f t="shared" si="10"/>
        <v>3.7690912395300131</v>
      </c>
      <c r="L31" s="90">
        <f t="shared" si="11"/>
        <v>3.899554016448064</v>
      </c>
      <c r="M31" s="91">
        <f t="shared" si="12"/>
        <v>3.9025478961077957</v>
      </c>
      <c r="N31" s="89">
        <f t="shared" si="13"/>
        <v>4.1308509224111187</v>
      </c>
      <c r="O31" s="90">
        <f t="shared" si="14"/>
        <v>6.3087648519895687</v>
      </c>
      <c r="P31" s="90">
        <f t="shared" si="15"/>
        <v>6.4058977667525605</v>
      </c>
      <c r="Q31" s="91">
        <f t="shared" si="16"/>
        <v>6.4077336313092346</v>
      </c>
    </row>
    <row r="32" spans="1:17" x14ac:dyDescent="0.25">
      <c r="A32" s="82" t="s">
        <v>35</v>
      </c>
      <c r="B32" s="86">
        <f t="shared" si="4"/>
        <v>1</v>
      </c>
      <c r="C32" s="87">
        <f t="shared" si="4"/>
        <v>1</v>
      </c>
      <c r="D32" s="87">
        <f t="shared" si="4"/>
        <v>1</v>
      </c>
      <c r="E32" s="88">
        <f t="shared" si="4"/>
        <v>1</v>
      </c>
      <c r="F32" s="89">
        <f t="shared" si="5"/>
        <v>1.8960570772236056</v>
      </c>
      <c r="G32" s="90">
        <f t="shared" si="6"/>
        <v>1.9802292912434898</v>
      </c>
      <c r="H32" s="90">
        <f t="shared" si="7"/>
        <v>1.9926544184798627</v>
      </c>
      <c r="I32" s="91">
        <f t="shared" si="8"/>
        <v>1.9927942220176722</v>
      </c>
      <c r="J32" s="89">
        <f t="shared" si="9"/>
        <v>3.4772367348821476</v>
      </c>
      <c r="K32" s="90">
        <f t="shared" si="10"/>
        <v>3.8694487447435897</v>
      </c>
      <c r="L32" s="90">
        <f t="shared" si="11"/>
        <v>3.9386823034080347</v>
      </c>
      <c r="M32" s="91">
        <f t="shared" si="12"/>
        <v>3.9411549728847581</v>
      </c>
      <c r="N32" s="89">
        <f t="shared" si="13"/>
        <v>5.0938330555430422</v>
      </c>
      <c r="O32" s="90">
        <f t="shared" si="14"/>
        <v>6.5599485094599972</v>
      </c>
      <c r="P32" s="90">
        <f t="shared" si="15"/>
        <v>6.6285690821087826</v>
      </c>
      <c r="Q32" s="91">
        <f t="shared" si="16"/>
        <v>6.6331295102417203</v>
      </c>
    </row>
    <row r="33" spans="1:17" x14ac:dyDescent="0.25">
      <c r="A33" s="82" t="s">
        <v>36</v>
      </c>
      <c r="B33" s="86">
        <f t="shared" si="4"/>
        <v>1</v>
      </c>
      <c r="C33" s="87">
        <f t="shared" si="4"/>
        <v>1</v>
      </c>
      <c r="D33" s="87">
        <f t="shared" si="4"/>
        <v>1</v>
      </c>
      <c r="E33" s="88">
        <f t="shared" si="4"/>
        <v>1</v>
      </c>
      <c r="F33" s="89">
        <f t="shared" si="5"/>
        <v>1.9017113063953244</v>
      </c>
      <c r="G33" s="90">
        <f t="shared" si="6"/>
        <v>1.9811921819183784</v>
      </c>
      <c r="H33" s="90">
        <f t="shared" si="7"/>
        <v>1.9926156525637984</v>
      </c>
      <c r="I33" s="91">
        <f t="shared" si="8"/>
        <v>1.9928144367882628</v>
      </c>
      <c r="J33" s="89">
        <f t="shared" si="9"/>
        <v>3.4949694768565025</v>
      </c>
      <c r="K33" s="90">
        <f t="shared" si="10"/>
        <v>3.8660486676921768</v>
      </c>
      <c r="L33" s="90">
        <f t="shared" si="11"/>
        <v>3.9385638269433345</v>
      </c>
      <c r="M33" s="91">
        <f t="shared" si="12"/>
        <v>3.9413520134632449</v>
      </c>
      <c r="N33" s="89">
        <f t="shared" si="13"/>
        <v>5.054469055228985</v>
      </c>
      <c r="O33" s="90">
        <f t="shared" si="14"/>
        <v>6.5483539303922349</v>
      </c>
      <c r="P33" s="90">
        <f t="shared" si="15"/>
        <v>6.6239872563907403</v>
      </c>
      <c r="Q33" s="91">
        <f t="shared" si="16"/>
        <v>6.6325455950858609</v>
      </c>
    </row>
    <row r="34" spans="1:17" x14ac:dyDescent="0.25">
      <c r="A34" s="82" t="s">
        <v>24</v>
      </c>
      <c r="B34" s="86">
        <f t="shared" si="4"/>
        <v>1</v>
      </c>
      <c r="C34" s="87">
        <f t="shared" si="4"/>
        <v>1</v>
      </c>
      <c r="D34" s="87">
        <f t="shared" si="4"/>
        <v>1</v>
      </c>
      <c r="E34" s="88">
        <f t="shared" si="4"/>
        <v>1</v>
      </c>
      <c r="F34" s="89">
        <f t="shared" si="5"/>
        <v>1.2397864335509572</v>
      </c>
      <c r="G34" s="90">
        <f t="shared" si="6"/>
        <v>1.2577496572058469</v>
      </c>
      <c r="H34" s="90">
        <f t="shared" si="7"/>
        <v>1.2512031587316463</v>
      </c>
      <c r="I34" s="91">
        <f t="shared" si="8"/>
        <v>1.2468787954157519</v>
      </c>
      <c r="J34" s="89">
        <f t="shared" si="9"/>
        <v>2.3287467653263771</v>
      </c>
      <c r="K34" s="90">
        <f t="shared" si="10"/>
        <v>2.4724081581456376</v>
      </c>
      <c r="L34" s="90">
        <f t="shared" si="11"/>
        <v>2.4752783081542158</v>
      </c>
      <c r="M34" s="91">
        <f t="shared" si="12"/>
        <v>2.4652875178871501</v>
      </c>
      <c r="N34" s="89">
        <f t="shared" si="13"/>
        <v>3.6026141899387452</v>
      </c>
      <c r="O34" s="90">
        <f t="shared" si="14"/>
        <v>4.2137445010106251</v>
      </c>
      <c r="P34" s="90">
        <f t="shared" si="15"/>
        <v>4.1855033617827946</v>
      </c>
      <c r="Q34" s="91">
        <f t="shared" si="16"/>
        <v>4.1621296052188441</v>
      </c>
    </row>
    <row r="35" spans="1:17" x14ac:dyDescent="0.25">
      <c r="A35" s="82" t="s">
        <v>25</v>
      </c>
      <c r="B35" s="86">
        <f t="shared" si="4"/>
        <v>1</v>
      </c>
      <c r="C35" s="87">
        <f t="shared" si="4"/>
        <v>1</v>
      </c>
      <c r="D35" s="87">
        <f t="shared" si="4"/>
        <v>1</v>
      </c>
      <c r="E35" s="88">
        <f t="shared" si="4"/>
        <v>1</v>
      </c>
      <c r="F35" s="89">
        <f t="shared" si="5"/>
        <v>1.9487375502834605</v>
      </c>
      <c r="G35" s="90">
        <f t="shared" si="6"/>
        <v>1.9901341591355495</v>
      </c>
      <c r="H35" s="90">
        <f t="shared" si="7"/>
        <v>1.9867289132204566</v>
      </c>
      <c r="I35" s="91">
        <f t="shared" si="8"/>
        <v>1.9850518518044384</v>
      </c>
      <c r="J35" s="89">
        <f t="shared" si="9"/>
        <v>3.6929328198969</v>
      </c>
      <c r="K35" s="90">
        <f t="shared" si="10"/>
        <v>3.9329948353321265</v>
      </c>
      <c r="L35" s="90">
        <f t="shared" si="11"/>
        <v>3.8990671575610576</v>
      </c>
      <c r="M35" s="91">
        <f t="shared" si="12"/>
        <v>3.8796576660871498</v>
      </c>
      <c r="N35" s="89">
        <f t="shared" si="13"/>
        <v>5.8390401795910911</v>
      </c>
      <c r="O35" s="90">
        <f t="shared" si="14"/>
        <v>6.773286082535857</v>
      </c>
      <c r="P35" s="90">
        <f t="shared" si="15"/>
        <v>6.4580350154843735</v>
      </c>
      <c r="Q35" s="91">
        <f t="shared" si="16"/>
        <v>6.2746188356971171</v>
      </c>
    </row>
    <row r="36" spans="1:17" x14ac:dyDescent="0.25">
      <c r="A36" s="83" t="s">
        <v>28</v>
      </c>
      <c r="B36" s="86">
        <f t="shared" si="4"/>
        <v>1</v>
      </c>
      <c r="C36" s="87">
        <f t="shared" si="4"/>
        <v>1</v>
      </c>
      <c r="D36" s="87">
        <f t="shared" si="4"/>
        <v>1</v>
      </c>
      <c r="E36" s="88">
        <f t="shared" si="4"/>
        <v>1</v>
      </c>
      <c r="F36" s="89">
        <f t="shared" si="5"/>
        <v>1.8279821939313132</v>
      </c>
      <c r="G36" s="90">
        <f t="shared" si="6"/>
        <v>1.9640336597435495</v>
      </c>
      <c r="H36" s="90">
        <f t="shared" si="7"/>
        <v>1.9869153564318471</v>
      </c>
      <c r="I36" s="91">
        <f t="shared" si="8"/>
        <v>1.9871049341847731</v>
      </c>
      <c r="J36" s="89">
        <f t="shared" si="9"/>
        <v>3.0960093241225248</v>
      </c>
      <c r="K36" s="90">
        <f t="shared" si="10"/>
        <v>3.7769999865640673</v>
      </c>
      <c r="L36" s="90">
        <f t="shared" si="11"/>
        <v>3.8904052136660043</v>
      </c>
      <c r="M36" s="91">
        <f t="shared" si="12"/>
        <v>3.8947701986158805</v>
      </c>
      <c r="N36" s="89">
        <f t="shared" si="13"/>
        <v>4.2517798489420944</v>
      </c>
      <c r="O36" s="90">
        <f t="shared" si="14"/>
        <v>6.2493703890725589</v>
      </c>
      <c r="P36" s="90">
        <f t="shared" si="15"/>
        <v>6.3542292243991136</v>
      </c>
      <c r="Q36" s="91">
        <f t="shared" si="16"/>
        <v>6.363917055392883</v>
      </c>
    </row>
    <row r="37" spans="1:17" x14ac:dyDescent="0.25">
      <c r="A37" s="83" t="s">
        <v>29</v>
      </c>
      <c r="B37" s="86">
        <f t="shared" si="4"/>
        <v>1</v>
      </c>
      <c r="C37" s="87">
        <f t="shared" si="4"/>
        <v>1</v>
      </c>
      <c r="D37" s="87">
        <f t="shared" si="4"/>
        <v>1</v>
      </c>
      <c r="E37" s="88">
        <f t="shared" si="4"/>
        <v>1</v>
      </c>
      <c r="F37" s="89">
        <f t="shared" si="5"/>
        <v>1.8600590321700523</v>
      </c>
      <c r="G37" s="90">
        <f t="shared" si="6"/>
        <v>1.9693416234805932</v>
      </c>
      <c r="H37" s="90">
        <f t="shared" si="7"/>
        <v>1.9889557580776838</v>
      </c>
      <c r="I37" s="91">
        <f t="shared" si="8"/>
        <v>1.9890427098849424</v>
      </c>
      <c r="J37" s="89">
        <f t="shared" si="9"/>
        <v>3.2331105841776244</v>
      </c>
      <c r="K37" s="90">
        <f t="shared" si="10"/>
        <v>3.7792669446613179</v>
      </c>
      <c r="L37" s="90">
        <f t="shared" si="11"/>
        <v>3.9082113394218578</v>
      </c>
      <c r="M37" s="91">
        <f t="shared" si="12"/>
        <v>3.9106234447419665</v>
      </c>
      <c r="N37" s="89">
        <f t="shared" si="13"/>
        <v>4.4463417526384443</v>
      </c>
      <c r="O37" s="90">
        <f t="shared" si="14"/>
        <v>6.384593025647213</v>
      </c>
      <c r="P37" s="90">
        <f t="shared" si="15"/>
        <v>6.451075030278842</v>
      </c>
      <c r="Q37" s="91">
        <f t="shared" si="16"/>
        <v>6.4549817574610824</v>
      </c>
    </row>
    <row r="38" spans="1:17" x14ac:dyDescent="0.25">
      <c r="A38" s="83" t="s">
        <v>30</v>
      </c>
      <c r="B38" s="86">
        <f t="shared" si="4"/>
        <v>1</v>
      </c>
      <c r="C38" s="87">
        <f t="shared" si="4"/>
        <v>1</v>
      </c>
      <c r="D38" s="87">
        <f t="shared" si="4"/>
        <v>1</v>
      </c>
      <c r="E38" s="88">
        <f t="shared" si="4"/>
        <v>1</v>
      </c>
      <c r="F38" s="89">
        <f t="shared" si="5"/>
        <v>1.8890048789550278</v>
      </c>
      <c r="G38" s="90">
        <f t="shared" si="6"/>
        <v>1.9804161863810232</v>
      </c>
      <c r="H38" s="90">
        <f t="shared" si="7"/>
        <v>1.9920790645475246</v>
      </c>
      <c r="I38" s="91">
        <f t="shared" si="8"/>
        <v>1.9923810205341532</v>
      </c>
      <c r="J38" s="89">
        <f t="shared" si="9"/>
        <v>3.4285198179176133</v>
      </c>
      <c r="K38" s="90">
        <f t="shared" si="10"/>
        <v>3.8638171307124995</v>
      </c>
      <c r="L38" s="90">
        <f t="shared" si="11"/>
        <v>3.9357600495231151</v>
      </c>
      <c r="M38" s="91">
        <f t="shared" si="12"/>
        <v>3.9379966353884419</v>
      </c>
      <c r="N38" s="89">
        <f t="shared" si="13"/>
        <v>5.1229351855184078</v>
      </c>
      <c r="O38" s="90">
        <f t="shared" si="14"/>
        <v>6.5434680124800719</v>
      </c>
      <c r="P38" s="90">
        <f t="shared" si="15"/>
        <v>6.6082033917143619</v>
      </c>
      <c r="Q38" s="91">
        <f t="shared" si="16"/>
        <v>6.6135765984005133</v>
      </c>
    </row>
    <row r="39" spans="1:17" ht="15.75" thickBot="1" x14ac:dyDescent="0.3">
      <c r="A39" s="84" t="s">
        <v>31</v>
      </c>
      <c r="B39" s="92">
        <f t="shared" si="4"/>
        <v>1</v>
      </c>
      <c r="C39" s="93">
        <f t="shared" si="4"/>
        <v>1</v>
      </c>
      <c r="D39" s="93">
        <f t="shared" si="4"/>
        <v>1</v>
      </c>
      <c r="E39" s="94">
        <f t="shared" si="4"/>
        <v>1</v>
      </c>
      <c r="F39" s="89">
        <f t="shared" ref="F39" si="17">B20/F20</f>
        <v>1.8671372419410051</v>
      </c>
      <c r="G39" s="90">
        <f t="shared" ref="G39" si="18">C20/G20</f>
        <v>1.9677775528606394</v>
      </c>
      <c r="H39" s="90">
        <f t="shared" ref="H39" si="19">D20/H20</f>
        <v>1.9892736390822932</v>
      </c>
      <c r="I39" s="91">
        <f t="shared" ref="I39" si="20">E20/I20</f>
        <v>1.9896182012083261</v>
      </c>
      <c r="J39" s="95">
        <f t="shared" si="9"/>
        <v>3.296557185728576</v>
      </c>
      <c r="K39" s="96">
        <f t="shared" si="10"/>
        <v>3.8079130597690862</v>
      </c>
      <c r="L39" s="96">
        <f t="shared" si="11"/>
        <v>3.9113005834683032</v>
      </c>
      <c r="M39" s="97">
        <f t="shared" si="12"/>
        <v>3.9149286030738422</v>
      </c>
      <c r="N39" s="95">
        <f t="shared" si="13"/>
        <v>4.4440636062257681</v>
      </c>
      <c r="O39" s="96">
        <f t="shared" si="14"/>
        <v>6.3849181315243611</v>
      </c>
      <c r="P39" s="96">
        <f t="shared" si="15"/>
        <v>6.4801685512284308</v>
      </c>
      <c r="Q39" s="97">
        <f t="shared" si="16"/>
        <v>6.4825389256265566</v>
      </c>
    </row>
  </sheetData>
  <mergeCells count="8">
    <mergeCell ref="B3:E3"/>
    <mergeCell ref="F3:I3"/>
    <mergeCell ref="J3:M3"/>
    <mergeCell ref="N3:Q3"/>
    <mergeCell ref="F22:I22"/>
    <mergeCell ref="J22:M22"/>
    <mergeCell ref="N22:Q22"/>
    <mergeCell ref="B22:E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 DSP 1 Core</vt:lpstr>
      <vt:lpstr>TI DSP 2 Cores</vt:lpstr>
      <vt:lpstr>TI DSP 4 Cores</vt:lpstr>
      <vt:lpstr>TI DSP 7 Cores</vt:lpstr>
      <vt:lpstr>Comparision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Macias</dc:creator>
  <cp:lastModifiedBy>Damian Szmulewicz</cp:lastModifiedBy>
  <dcterms:created xsi:type="dcterms:W3CDTF">2015-03-22T19:01:06Z</dcterms:created>
  <dcterms:modified xsi:type="dcterms:W3CDTF">2015-04-10T06:03:47Z</dcterms:modified>
</cp:coreProperties>
</file>