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9075" windowHeight="6885" activeTab="4"/>
  </bookViews>
  <sheets>
    <sheet name="TI DSP 1 Core" sheetId="1" r:id="rId1"/>
    <sheet name="TI DSP 2 Cores" sheetId="6" r:id="rId2"/>
    <sheet name="TI DSP 4 Cores" sheetId="3" r:id="rId3"/>
    <sheet name="TI DSP 7 Cores" sheetId="4" r:id="rId4"/>
    <sheet name="TI DSP 8 Cores" sheetId="5" r:id="rId5"/>
    <sheet name="Mac i7 x86 @2.7GHz" sheetId="2" r:id="rId6"/>
  </sheets>
  <calcPr calcId="145621"/>
</workbook>
</file>

<file path=xl/calcChain.xml><?xml version="1.0" encoding="utf-8"?>
<calcChain xmlns="http://schemas.openxmlformats.org/spreadsheetml/2006/main">
  <c r="H69" i="6" l="1"/>
  <c r="F67" i="6"/>
  <c r="H65" i="6"/>
  <c r="F63" i="6"/>
  <c r="F59" i="6"/>
  <c r="L56" i="6"/>
  <c r="K35" i="6"/>
  <c r="K34" i="6"/>
  <c r="C33" i="6"/>
  <c r="L32" i="6"/>
  <c r="C32" i="6"/>
  <c r="C31" i="6"/>
  <c r="C30" i="6"/>
  <c r="C29" i="6"/>
  <c r="C36" i="6" s="1"/>
  <c r="V25" i="6"/>
  <c r="M25" i="6"/>
  <c r="M70" i="6" s="1"/>
  <c r="L25" i="6"/>
  <c r="L70" i="6" s="1"/>
  <c r="K25" i="6"/>
  <c r="U25" i="6" s="1"/>
  <c r="J25" i="6"/>
  <c r="T25" i="6" s="1"/>
  <c r="I25" i="6"/>
  <c r="I70" i="6" s="1"/>
  <c r="H25" i="6"/>
  <c r="R25" i="6" s="1"/>
  <c r="G25" i="6"/>
  <c r="Q25" i="6" s="1"/>
  <c r="F25" i="6"/>
  <c r="P25" i="6" s="1"/>
  <c r="V24" i="6"/>
  <c r="M24" i="6"/>
  <c r="M69" i="6" s="1"/>
  <c r="L24" i="6"/>
  <c r="L69" i="6" s="1"/>
  <c r="K24" i="6"/>
  <c r="U24" i="6" s="1"/>
  <c r="J24" i="6"/>
  <c r="T24" i="6" s="1"/>
  <c r="I24" i="6"/>
  <c r="I69" i="6" s="1"/>
  <c r="H24" i="6"/>
  <c r="R24" i="6" s="1"/>
  <c r="G24" i="6"/>
  <c r="Q24" i="6" s="1"/>
  <c r="F24" i="6"/>
  <c r="P24" i="6" s="1"/>
  <c r="M23" i="6"/>
  <c r="M68" i="6" s="1"/>
  <c r="L23" i="6"/>
  <c r="L68" i="6" s="1"/>
  <c r="K23" i="6"/>
  <c r="U23" i="6" s="1"/>
  <c r="J23" i="6"/>
  <c r="T23" i="6" s="1"/>
  <c r="I23" i="6"/>
  <c r="I68" i="6" s="1"/>
  <c r="H23" i="6"/>
  <c r="R23" i="6" s="1"/>
  <c r="G23" i="6"/>
  <c r="Q23" i="6" s="1"/>
  <c r="F23" i="6"/>
  <c r="P23" i="6" s="1"/>
  <c r="M22" i="6"/>
  <c r="M67" i="6" s="1"/>
  <c r="L22" i="6"/>
  <c r="L67" i="6" s="1"/>
  <c r="K22" i="6"/>
  <c r="U22" i="6" s="1"/>
  <c r="J22" i="6"/>
  <c r="T22" i="6" s="1"/>
  <c r="I22" i="6"/>
  <c r="I67" i="6" s="1"/>
  <c r="H22" i="6"/>
  <c r="R22" i="6" s="1"/>
  <c r="G22" i="6"/>
  <c r="Q22" i="6" s="1"/>
  <c r="F22" i="6"/>
  <c r="P22" i="6" s="1"/>
  <c r="V21" i="6"/>
  <c r="M21" i="6"/>
  <c r="M66" i="6" s="1"/>
  <c r="L21" i="6"/>
  <c r="L66" i="6" s="1"/>
  <c r="K21" i="6"/>
  <c r="U21" i="6" s="1"/>
  <c r="J21" i="6"/>
  <c r="T21" i="6" s="1"/>
  <c r="I21" i="6"/>
  <c r="I66" i="6" s="1"/>
  <c r="H21" i="6"/>
  <c r="R21" i="6" s="1"/>
  <c r="G21" i="6"/>
  <c r="Q21" i="6" s="1"/>
  <c r="F21" i="6"/>
  <c r="P21" i="6" s="1"/>
  <c r="V20" i="6"/>
  <c r="M20" i="6"/>
  <c r="M65" i="6" s="1"/>
  <c r="L20" i="6"/>
  <c r="L65" i="6" s="1"/>
  <c r="K20" i="6"/>
  <c r="U20" i="6" s="1"/>
  <c r="J20" i="6"/>
  <c r="T20" i="6" s="1"/>
  <c r="I20" i="6"/>
  <c r="I65" i="6" s="1"/>
  <c r="H20" i="6"/>
  <c r="R20" i="6" s="1"/>
  <c r="G20" i="6"/>
  <c r="Q20" i="6" s="1"/>
  <c r="F20" i="6"/>
  <c r="P20" i="6" s="1"/>
  <c r="M19" i="6"/>
  <c r="M64" i="6" s="1"/>
  <c r="L19" i="6"/>
  <c r="L64" i="6" s="1"/>
  <c r="K19" i="6"/>
  <c r="U19" i="6" s="1"/>
  <c r="J19" i="6"/>
  <c r="T19" i="6" s="1"/>
  <c r="I19" i="6"/>
  <c r="I64" i="6" s="1"/>
  <c r="H19" i="6"/>
  <c r="R19" i="6" s="1"/>
  <c r="G19" i="6"/>
  <c r="Q19" i="6" s="1"/>
  <c r="F19" i="6"/>
  <c r="P19" i="6" s="1"/>
  <c r="M18" i="6"/>
  <c r="M63" i="6" s="1"/>
  <c r="L18" i="6"/>
  <c r="L63" i="6" s="1"/>
  <c r="K18" i="6"/>
  <c r="U18" i="6" s="1"/>
  <c r="J18" i="6"/>
  <c r="T18" i="6" s="1"/>
  <c r="I18" i="6"/>
  <c r="I63" i="6" s="1"/>
  <c r="H18" i="6"/>
  <c r="R18" i="6" s="1"/>
  <c r="G18" i="6"/>
  <c r="Q18" i="6" s="1"/>
  <c r="F18" i="6"/>
  <c r="P18" i="6" s="1"/>
  <c r="V17" i="6"/>
  <c r="M17" i="6"/>
  <c r="M62" i="6" s="1"/>
  <c r="L17" i="6"/>
  <c r="L62" i="6" s="1"/>
  <c r="K17" i="6"/>
  <c r="U17" i="6" s="1"/>
  <c r="J17" i="6"/>
  <c r="T17" i="6" s="1"/>
  <c r="I17" i="6"/>
  <c r="I62" i="6" s="1"/>
  <c r="H17" i="6"/>
  <c r="R17" i="6" s="1"/>
  <c r="G17" i="6"/>
  <c r="Q17" i="6" s="1"/>
  <c r="F17" i="6"/>
  <c r="P17" i="6" s="1"/>
  <c r="V16" i="6"/>
  <c r="M16" i="6"/>
  <c r="M61" i="6" s="1"/>
  <c r="L16" i="6"/>
  <c r="L61" i="6" s="1"/>
  <c r="K16" i="6"/>
  <c r="K61" i="6" s="1"/>
  <c r="J16" i="6"/>
  <c r="J61" i="6" s="1"/>
  <c r="I16" i="6"/>
  <c r="I61" i="6" s="1"/>
  <c r="H16" i="6"/>
  <c r="H61" i="6" s="1"/>
  <c r="G16" i="6"/>
  <c r="G61" i="6" s="1"/>
  <c r="F16" i="6"/>
  <c r="P16" i="6" s="1"/>
  <c r="M15" i="6"/>
  <c r="L15" i="6"/>
  <c r="L60" i="6" s="1"/>
  <c r="K15" i="6"/>
  <c r="K60" i="6" s="1"/>
  <c r="J15" i="6"/>
  <c r="J60" i="6" s="1"/>
  <c r="I15" i="6"/>
  <c r="H15" i="6"/>
  <c r="R15" i="6" s="1"/>
  <c r="G15" i="6"/>
  <c r="G60" i="6" s="1"/>
  <c r="F15" i="6"/>
  <c r="P15" i="6" s="1"/>
  <c r="M14" i="6"/>
  <c r="M59" i="6" s="1"/>
  <c r="L14" i="6"/>
  <c r="L59" i="6" s="1"/>
  <c r="K14" i="6"/>
  <c r="K59" i="6" s="1"/>
  <c r="J14" i="6"/>
  <c r="J59" i="6" s="1"/>
  <c r="I14" i="6"/>
  <c r="I59" i="6" s="1"/>
  <c r="H14" i="6"/>
  <c r="R14" i="6" s="1"/>
  <c r="G14" i="6"/>
  <c r="G59" i="6" s="1"/>
  <c r="F14" i="6"/>
  <c r="P14" i="6" s="1"/>
  <c r="M13" i="6"/>
  <c r="M58" i="6" s="1"/>
  <c r="L13" i="6"/>
  <c r="L58" i="6" s="1"/>
  <c r="K13" i="6"/>
  <c r="K58" i="6" s="1"/>
  <c r="J13" i="6"/>
  <c r="J58" i="6" s="1"/>
  <c r="I13" i="6"/>
  <c r="I58" i="6" s="1"/>
  <c r="H13" i="6"/>
  <c r="R13" i="6" s="1"/>
  <c r="G13" i="6"/>
  <c r="G58" i="6" s="1"/>
  <c r="F13" i="6"/>
  <c r="P13" i="6" s="1"/>
  <c r="W12" i="6"/>
  <c r="U12" i="6"/>
  <c r="T12" i="6"/>
  <c r="S12" i="6"/>
  <c r="Q12" i="6"/>
  <c r="L12" i="6"/>
  <c r="L57" i="6" s="1"/>
  <c r="J12" i="6"/>
  <c r="J57" i="6" s="1"/>
  <c r="H12" i="6"/>
  <c r="H57" i="6" s="1"/>
  <c r="F12" i="6"/>
  <c r="P12" i="6" s="1"/>
  <c r="M11" i="6"/>
  <c r="M56" i="6" s="1"/>
  <c r="L11" i="6"/>
  <c r="V11" i="6" s="1"/>
  <c r="K11" i="6"/>
  <c r="K56" i="6" s="1"/>
  <c r="J11" i="6"/>
  <c r="T11" i="6" s="1"/>
  <c r="I11" i="6"/>
  <c r="I56" i="6" s="1"/>
  <c r="H11" i="6"/>
  <c r="H56" i="6" s="1"/>
  <c r="G11" i="6"/>
  <c r="G56" i="6" s="1"/>
  <c r="F11" i="6"/>
  <c r="P11" i="6" s="1"/>
  <c r="M10" i="6"/>
  <c r="M55" i="6" s="1"/>
  <c r="L10" i="6"/>
  <c r="V10" i="6" s="1"/>
  <c r="K10" i="6"/>
  <c r="K55" i="6" s="1"/>
  <c r="J10" i="6"/>
  <c r="T10" i="6" s="1"/>
  <c r="I10" i="6"/>
  <c r="I55" i="6" s="1"/>
  <c r="H10" i="6"/>
  <c r="H55" i="6" s="1"/>
  <c r="G10" i="6"/>
  <c r="G55" i="6" s="1"/>
  <c r="F10" i="6"/>
  <c r="P10" i="6" s="1"/>
  <c r="T4" i="6"/>
  <c r="S4" i="6"/>
  <c r="R4" i="6"/>
  <c r="Q4" i="6"/>
  <c r="P4" i="6"/>
  <c r="T3" i="6"/>
  <c r="S3" i="6"/>
  <c r="R3" i="6"/>
  <c r="Q3" i="6"/>
  <c r="P3" i="6"/>
  <c r="J38" i="6" l="1"/>
  <c r="J46" i="6"/>
  <c r="H60" i="6"/>
  <c r="J43" i="6"/>
  <c r="J47" i="6"/>
  <c r="F61" i="6"/>
  <c r="H63" i="6"/>
  <c r="H67" i="6"/>
  <c r="T15" i="6"/>
  <c r="V18" i="6"/>
  <c r="V22" i="6"/>
  <c r="J36" i="6"/>
  <c r="J40" i="6"/>
  <c r="J44" i="6"/>
  <c r="H59" i="6"/>
  <c r="F62" i="6"/>
  <c r="F64" i="6"/>
  <c r="F66" i="6"/>
  <c r="F68" i="6"/>
  <c r="F70" i="6"/>
  <c r="J42" i="6"/>
  <c r="H58" i="6"/>
  <c r="F65" i="6"/>
  <c r="F69" i="6"/>
  <c r="J39" i="6"/>
  <c r="U15" i="6"/>
  <c r="V19" i="6"/>
  <c r="V23" i="6"/>
  <c r="J37" i="6"/>
  <c r="J41" i="6"/>
  <c r="J45" i="6"/>
  <c r="F58" i="6"/>
  <c r="F60" i="6"/>
  <c r="H62" i="6"/>
  <c r="H64" i="6"/>
  <c r="H66" i="6"/>
  <c r="H68" i="6"/>
  <c r="H70" i="6"/>
  <c r="J56" i="6"/>
  <c r="J55" i="6"/>
  <c r="K33" i="6"/>
  <c r="L55" i="6"/>
  <c r="S10" i="6"/>
  <c r="W10" i="6"/>
  <c r="S11" i="6"/>
  <c r="W11" i="6"/>
  <c r="S13" i="6"/>
  <c r="W13" i="6"/>
  <c r="S14" i="6"/>
  <c r="W14" i="6"/>
  <c r="I60" i="6"/>
  <c r="S15" i="6"/>
  <c r="M60" i="6"/>
  <c r="W15" i="6"/>
  <c r="Q16" i="6"/>
  <c r="T13" i="6"/>
  <c r="T14" i="6"/>
  <c r="R16" i="6"/>
  <c r="M47" i="6"/>
  <c r="I47" i="6"/>
  <c r="M46" i="6"/>
  <c r="I46" i="6"/>
  <c r="M45" i="6"/>
  <c r="I45" i="6"/>
  <c r="M44" i="6"/>
  <c r="I44" i="6"/>
  <c r="M43" i="6"/>
  <c r="I43" i="6"/>
  <c r="M42" i="6"/>
  <c r="I42" i="6"/>
  <c r="M41" i="6"/>
  <c r="I41" i="6"/>
  <c r="M40" i="6"/>
  <c r="I40" i="6"/>
  <c r="M39" i="6"/>
  <c r="I39" i="6"/>
  <c r="M38" i="6"/>
  <c r="I38" i="6"/>
  <c r="M37" i="6"/>
  <c r="I37" i="6"/>
  <c r="M36" i="6"/>
  <c r="I36" i="6"/>
  <c r="J35" i="6"/>
  <c r="F35" i="6"/>
  <c r="J34" i="6"/>
  <c r="F34" i="6"/>
  <c r="J33" i="6"/>
  <c r="F33" i="6"/>
  <c r="K32" i="6"/>
  <c r="G32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L35" i="6"/>
  <c r="H35" i="6"/>
  <c r="L34" i="6"/>
  <c r="H34" i="6"/>
  <c r="L33" i="6"/>
  <c r="H33" i="6"/>
  <c r="M32" i="6"/>
  <c r="I32" i="6"/>
  <c r="F32" i="6"/>
  <c r="M33" i="6"/>
  <c r="M35" i="6"/>
  <c r="L37" i="6"/>
  <c r="L39" i="6"/>
  <c r="L40" i="6"/>
  <c r="L42" i="6"/>
  <c r="L43" i="6"/>
  <c r="L44" i="6"/>
  <c r="L45" i="6"/>
  <c r="L46" i="6"/>
  <c r="L47" i="6"/>
  <c r="Q11" i="6"/>
  <c r="U11" i="6"/>
  <c r="Q13" i="6"/>
  <c r="U13" i="6"/>
  <c r="Q14" i="6"/>
  <c r="U14" i="6"/>
  <c r="Q15" i="6"/>
  <c r="V15" i="6"/>
  <c r="T16" i="6"/>
  <c r="H32" i="6"/>
  <c r="G33" i="6"/>
  <c r="G34" i="6"/>
  <c r="G35" i="6"/>
  <c r="F36" i="6"/>
  <c r="F37" i="6"/>
  <c r="F38" i="6"/>
  <c r="F39" i="6"/>
  <c r="F40" i="6"/>
  <c r="F41" i="6"/>
  <c r="F42" i="6"/>
  <c r="F43" i="6"/>
  <c r="F44" i="6"/>
  <c r="F45" i="6"/>
  <c r="F46" i="6"/>
  <c r="F47" i="6"/>
  <c r="F55" i="6"/>
  <c r="F56" i="6"/>
  <c r="F57" i="6"/>
  <c r="J62" i="6"/>
  <c r="J63" i="6"/>
  <c r="J64" i="6"/>
  <c r="J65" i="6"/>
  <c r="J66" i="6"/>
  <c r="J67" i="6"/>
  <c r="J68" i="6"/>
  <c r="J69" i="6"/>
  <c r="J70" i="6"/>
  <c r="M34" i="6"/>
  <c r="L36" i="6"/>
  <c r="L38" i="6"/>
  <c r="L41" i="6"/>
  <c r="Q10" i="6"/>
  <c r="U10" i="6"/>
  <c r="R10" i="6"/>
  <c r="R11" i="6"/>
  <c r="R12" i="6"/>
  <c r="V12" i="6"/>
  <c r="V13" i="6"/>
  <c r="V14" i="6"/>
  <c r="U16" i="6"/>
  <c r="J32" i="6"/>
  <c r="I33" i="6"/>
  <c r="I34" i="6"/>
  <c r="I35" i="6"/>
  <c r="H36" i="6"/>
  <c r="H37" i="6"/>
  <c r="H38" i="6"/>
  <c r="H39" i="6"/>
  <c r="H40" i="6"/>
  <c r="H41" i="6"/>
  <c r="H42" i="6"/>
  <c r="H43" i="6"/>
  <c r="H44" i="6"/>
  <c r="H45" i="6"/>
  <c r="H46" i="6"/>
  <c r="H47" i="6"/>
  <c r="S16" i="6"/>
  <c r="W16" i="6"/>
  <c r="S17" i="6"/>
  <c r="W17" i="6"/>
  <c r="S18" i="6"/>
  <c r="W18" i="6"/>
  <c r="S19" i="6"/>
  <c r="W19" i="6"/>
  <c r="S20" i="6"/>
  <c r="W20" i="6"/>
  <c r="S21" i="6"/>
  <c r="W21" i="6"/>
  <c r="S22" i="6"/>
  <c r="W22" i="6"/>
  <c r="S23" i="6"/>
  <c r="W23" i="6"/>
  <c r="S24" i="6"/>
  <c r="W24" i="6"/>
  <c r="S25" i="6"/>
  <c r="W25" i="6"/>
  <c r="G62" i="6"/>
  <c r="K62" i="6"/>
  <c r="G63" i="6"/>
  <c r="K63" i="6"/>
  <c r="G64" i="6"/>
  <c r="K64" i="6"/>
  <c r="G65" i="6"/>
  <c r="K65" i="6"/>
  <c r="G66" i="6"/>
  <c r="K66" i="6"/>
  <c r="G67" i="6"/>
  <c r="K67" i="6"/>
  <c r="G68" i="6"/>
  <c r="K68" i="6"/>
  <c r="G69" i="6"/>
  <c r="K69" i="6"/>
  <c r="G70" i="6"/>
  <c r="K70" i="6"/>
  <c r="H59" i="5" l="1"/>
  <c r="C28" i="5"/>
  <c r="C27" i="5"/>
  <c r="C26" i="5"/>
  <c r="C25" i="5"/>
  <c r="C24" i="5"/>
  <c r="M20" i="5"/>
  <c r="M65" i="5" s="1"/>
  <c r="L20" i="5"/>
  <c r="L65" i="5" s="1"/>
  <c r="K20" i="5"/>
  <c r="U20" i="5" s="1"/>
  <c r="J20" i="5"/>
  <c r="I20" i="5"/>
  <c r="I65" i="5" s="1"/>
  <c r="H20" i="5"/>
  <c r="H65" i="5" s="1"/>
  <c r="G20" i="5"/>
  <c r="Q20" i="5" s="1"/>
  <c r="F20" i="5"/>
  <c r="F65" i="5" s="1"/>
  <c r="M19" i="5"/>
  <c r="L19" i="5"/>
  <c r="K19" i="5"/>
  <c r="U19" i="5" s="1"/>
  <c r="J19" i="5"/>
  <c r="J64" i="5" s="1"/>
  <c r="I19" i="5"/>
  <c r="I64" i="5" s="1"/>
  <c r="H19" i="5"/>
  <c r="G19" i="5"/>
  <c r="Q19" i="5" s="1"/>
  <c r="F19" i="5"/>
  <c r="P19" i="5" s="1"/>
  <c r="W18" i="5"/>
  <c r="M18" i="5"/>
  <c r="M63" i="5" s="1"/>
  <c r="L18" i="5"/>
  <c r="L63" i="5" s="1"/>
  <c r="K18" i="5"/>
  <c r="U18" i="5" s="1"/>
  <c r="J18" i="5"/>
  <c r="I18" i="5"/>
  <c r="I63" i="5" s="1"/>
  <c r="H18" i="5"/>
  <c r="R18" i="5" s="1"/>
  <c r="G18" i="5"/>
  <c r="Q18" i="5" s="1"/>
  <c r="F18" i="5"/>
  <c r="F63" i="5" s="1"/>
  <c r="M17" i="5"/>
  <c r="L17" i="5"/>
  <c r="K17" i="5"/>
  <c r="U17" i="5" s="1"/>
  <c r="J17" i="5"/>
  <c r="J62" i="5" s="1"/>
  <c r="I17" i="5"/>
  <c r="I62" i="5" s="1"/>
  <c r="H17" i="5"/>
  <c r="G17" i="5"/>
  <c r="Q17" i="5" s="1"/>
  <c r="F17" i="5"/>
  <c r="P17" i="5" s="1"/>
  <c r="M16" i="5"/>
  <c r="M61" i="5" s="1"/>
  <c r="L16" i="5"/>
  <c r="L61" i="5" s="1"/>
  <c r="K16" i="5"/>
  <c r="U16" i="5" s="1"/>
  <c r="J16" i="5"/>
  <c r="I16" i="5"/>
  <c r="I61" i="5" s="1"/>
  <c r="H16" i="5"/>
  <c r="H61" i="5" s="1"/>
  <c r="G16" i="5"/>
  <c r="Q16" i="5" s="1"/>
  <c r="F16" i="5"/>
  <c r="F61" i="5" s="1"/>
  <c r="S15" i="5"/>
  <c r="M15" i="5"/>
  <c r="L15" i="5"/>
  <c r="K15" i="5"/>
  <c r="U15" i="5" s="1"/>
  <c r="J15" i="5"/>
  <c r="J60" i="5" s="1"/>
  <c r="I15" i="5"/>
  <c r="I60" i="5" s="1"/>
  <c r="H15" i="5"/>
  <c r="G15" i="5"/>
  <c r="Q15" i="5" s="1"/>
  <c r="F15" i="5"/>
  <c r="P15" i="5" s="1"/>
  <c r="R14" i="5"/>
  <c r="M14" i="5"/>
  <c r="M59" i="5" s="1"/>
  <c r="L14" i="5"/>
  <c r="L59" i="5" s="1"/>
  <c r="K14" i="5"/>
  <c r="U14" i="5" s="1"/>
  <c r="J14" i="5"/>
  <c r="I14" i="5"/>
  <c r="I59" i="5" s="1"/>
  <c r="H14" i="5"/>
  <c r="G14" i="5"/>
  <c r="Q14" i="5" s="1"/>
  <c r="F14" i="5"/>
  <c r="F59" i="5" s="1"/>
  <c r="T13" i="5"/>
  <c r="M13" i="5"/>
  <c r="M58" i="5" s="1"/>
  <c r="L13" i="5"/>
  <c r="K13" i="5"/>
  <c r="U13" i="5" s="1"/>
  <c r="J13" i="5"/>
  <c r="J58" i="5" s="1"/>
  <c r="I13" i="5"/>
  <c r="I58" i="5" s="1"/>
  <c r="H13" i="5"/>
  <c r="H58" i="5" s="1"/>
  <c r="G13" i="5"/>
  <c r="Q13" i="5" s="1"/>
  <c r="F13" i="5"/>
  <c r="P13" i="5" s="1"/>
  <c r="M12" i="5"/>
  <c r="M57" i="5" s="1"/>
  <c r="L12" i="5"/>
  <c r="L57" i="5" s="1"/>
  <c r="K12" i="5"/>
  <c r="U12" i="5" s="1"/>
  <c r="J12" i="5"/>
  <c r="J57" i="5" s="1"/>
  <c r="I12" i="5"/>
  <c r="H12" i="5"/>
  <c r="H57" i="5" s="1"/>
  <c r="G12" i="5"/>
  <c r="Q12" i="5" s="1"/>
  <c r="F12" i="5"/>
  <c r="F57" i="5" s="1"/>
  <c r="M11" i="5"/>
  <c r="M56" i="5" s="1"/>
  <c r="L11" i="5"/>
  <c r="K11" i="5"/>
  <c r="U11" i="5" s="1"/>
  <c r="J11" i="5"/>
  <c r="J56" i="5" s="1"/>
  <c r="I11" i="5"/>
  <c r="I56" i="5" s="1"/>
  <c r="H11" i="5"/>
  <c r="H56" i="5" s="1"/>
  <c r="G11" i="5"/>
  <c r="Q11" i="5" s="1"/>
  <c r="F11" i="5"/>
  <c r="P11" i="5" s="1"/>
  <c r="V10" i="5"/>
  <c r="M10" i="5"/>
  <c r="M55" i="5" s="1"/>
  <c r="L10" i="5"/>
  <c r="L55" i="5" s="1"/>
  <c r="K10" i="5"/>
  <c r="J10" i="5"/>
  <c r="J55" i="5" s="1"/>
  <c r="I10" i="5"/>
  <c r="I55" i="5" s="1"/>
  <c r="H10" i="5"/>
  <c r="R10" i="5" s="1"/>
  <c r="G10" i="5"/>
  <c r="G55" i="5" s="1"/>
  <c r="F10" i="5"/>
  <c r="F55" i="5" s="1"/>
  <c r="M9" i="5"/>
  <c r="M54" i="5" s="1"/>
  <c r="L9" i="5"/>
  <c r="L54" i="5" s="1"/>
  <c r="K9" i="5"/>
  <c r="K54" i="5" s="1"/>
  <c r="J9" i="5"/>
  <c r="J54" i="5" s="1"/>
  <c r="I9" i="5"/>
  <c r="I54" i="5" s="1"/>
  <c r="H9" i="5"/>
  <c r="H54" i="5" s="1"/>
  <c r="G9" i="5"/>
  <c r="G54" i="5" s="1"/>
  <c r="F9" i="5"/>
  <c r="F54" i="5" s="1"/>
  <c r="V8" i="5"/>
  <c r="M8" i="5"/>
  <c r="M53" i="5" s="1"/>
  <c r="L8" i="5"/>
  <c r="L53" i="5" s="1"/>
  <c r="K8" i="5"/>
  <c r="K53" i="5" s="1"/>
  <c r="J8" i="5"/>
  <c r="J53" i="5" s="1"/>
  <c r="I8" i="5"/>
  <c r="I53" i="5" s="1"/>
  <c r="H8" i="5"/>
  <c r="H53" i="5" s="1"/>
  <c r="G8" i="5"/>
  <c r="G53" i="5" s="1"/>
  <c r="F8" i="5"/>
  <c r="F53" i="5" s="1"/>
  <c r="W7" i="5"/>
  <c r="U7" i="5"/>
  <c r="S7" i="5"/>
  <c r="Q7" i="5"/>
  <c r="L7" i="5"/>
  <c r="L52" i="5" s="1"/>
  <c r="J7" i="5"/>
  <c r="J52" i="5" s="1"/>
  <c r="H7" i="5"/>
  <c r="H52" i="5" s="1"/>
  <c r="F7" i="5"/>
  <c r="F52" i="5" s="1"/>
  <c r="M6" i="5"/>
  <c r="M51" i="5" s="1"/>
  <c r="L6" i="5"/>
  <c r="L51" i="5" s="1"/>
  <c r="K6" i="5"/>
  <c r="K51" i="5" s="1"/>
  <c r="J6" i="5"/>
  <c r="J51" i="5" s="1"/>
  <c r="I6" i="5"/>
  <c r="I51" i="5" s="1"/>
  <c r="H6" i="5"/>
  <c r="H51" i="5" s="1"/>
  <c r="G6" i="5"/>
  <c r="G51" i="5" s="1"/>
  <c r="F6" i="5"/>
  <c r="F51" i="5" s="1"/>
  <c r="V5" i="5"/>
  <c r="M5" i="5"/>
  <c r="M50" i="5" s="1"/>
  <c r="L5" i="5"/>
  <c r="L50" i="5" s="1"/>
  <c r="K5" i="5"/>
  <c r="K50" i="5" s="1"/>
  <c r="J5" i="5"/>
  <c r="J50" i="5" s="1"/>
  <c r="I5" i="5"/>
  <c r="I50" i="5" s="1"/>
  <c r="H5" i="5"/>
  <c r="H50" i="5" s="1"/>
  <c r="G5" i="5"/>
  <c r="G50" i="5" s="1"/>
  <c r="F5" i="5"/>
  <c r="F50" i="5" s="1"/>
  <c r="J60" i="4"/>
  <c r="F52" i="4"/>
  <c r="C28" i="4"/>
  <c r="C27" i="4"/>
  <c r="C26" i="4"/>
  <c r="C25" i="4"/>
  <c r="C31" i="4" s="1"/>
  <c r="C24" i="4"/>
  <c r="M20" i="4"/>
  <c r="M65" i="4" s="1"/>
  <c r="L20" i="4"/>
  <c r="L65" i="4" s="1"/>
  <c r="K20" i="4"/>
  <c r="K65" i="4" s="1"/>
  <c r="J20" i="4"/>
  <c r="J65" i="4" s="1"/>
  <c r="I20" i="4"/>
  <c r="I65" i="4" s="1"/>
  <c r="H20" i="4"/>
  <c r="H65" i="4" s="1"/>
  <c r="G20" i="4"/>
  <c r="F20" i="4"/>
  <c r="P20" i="4" s="1"/>
  <c r="M19" i="4"/>
  <c r="M64" i="4" s="1"/>
  <c r="L19" i="4"/>
  <c r="L64" i="4" s="1"/>
  <c r="K19" i="4"/>
  <c r="J19" i="4"/>
  <c r="T19" i="4" s="1"/>
  <c r="I19" i="4"/>
  <c r="I64" i="4" s="1"/>
  <c r="H19" i="4"/>
  <c r="R19" i="4" s="1"/>
  <c r="G19" i="4"/>
  <c r="G64" i="4" s="1"/>
  <c r="F19" i="4"/>
  <c r="P19" i="4" s="1"/>
  <c r="Q18" i="4"/>
  <c r="M18" i="4"/>
  <c r="M63" i="4" s="1"/>
  <c r="L18" i="4"/>
  <c r="L63" i="4" s="1"/>
  <c r="K18" i="4"/>
  <c r="J18" i="4"/>
  <c r="J63" i="4" s="1"/>
  <c r="I18" i="4"/>
  <c r="I63" i="4" s="1"/>
  <c r="H18" i="4"/>
  <c r="H63" i="4" s="1"/>
  <c r="G18" i="4"/>
  <c r="G63" i="4" s="1"/>
  <c r="F18" i="4"/>
  <c r="P18" i="4" s="1"/>
  <c r="M17" i="4"/>
  <c r="M62" i="4" s="1"/>
  <c r="L17" i="4"/>
  <c r="L62" i="4" s="1"/>
  <c r="K17" i="4"/>
  <c r="J17" i="4"/>
  <c r="T17" i="4" s="1"/>
  <c r="I17" i="4"/>
  <c r="I62" i="4" s="1"/>
  <c r="H17" i="4"/>
  <c r="R17" i="4" s="1"/>
  <c r="G17" i="4"/>
  <c r="G62" i="4" s="1"/>
  <c r="F17" i="4"/>
  <c r="P17" i="4" s="1"/>
  <c r="M16" i="4"/>
  <c r="M61" i="4" s="1"/>
  <c r="L16" i="4"/>
  <c r="L61" i="4" s="1"/>
  <c r="K16" i="4"/>
  <c r="J16" i="4"/>
  <c r="J61" i="4" s="1"/>
  <c r="I16" i="4"/>
  <c r="I61" i="4" s="1"/>
  <c r="H16" i="4"/>
  <c r="H61" i="4" s="1"/>
  <c r="G16" i="4"/>
  <c r="G61" i="4" s="1"/>
  <c r="F16" i="4"/>
  <c r="P16" i="4" s="1"/>
  <c r="M15" i="4"/>
  <c r="M60" i="4" s="1"/>
  <c r="L15" i="4"/>
  <c r="L60" i="4" s="1"/>
  <c r="K15" i="4"/>
  <c r="J15" i="4"/>
  <c r="T15" i="4" s="1"/>
  <c r="I15" i="4"/>
  <c r="I60" i="4" s="1"/>
  <c r="H15" i="4"/>
  <c r="R15" i="4" s="1"/>
  <c r="G15" i="4"/>
  <c r="G60" i="4" s="1"/>
  <c r="F15" i="4"/>
  <c r="P15" i="4" s="1"/>
  <c r="M14" i="4"/>
  <c r="M59" i="4" s="1"/>
  <c r="L14" i="4"/>
  <c r="L59" i="4" s="1"/>
  <c r="K14" i="4"/>
  <c r="J14" i="4"/>
  <c r="T14" i="4" s="1"/>
  <c r="I14" i="4"/>
  <c r="I59" i="4" s="1"/>
  <c r="H14" i="4"/>
  <c r="H59" i="4" s="1"/>
  <c r="G14" i="4"/>
  <c r="G59" i="4" s="1"/>
  <c r="F14" i="4"/>
  <c r="P14" i="4" s="1"/>
  <c r="V13" i="4"/>
  <c r="M13" i="4"/>
  <c r="M58" i="4" s="1"/>
  <c r="L13" i="4"/>
  <c r="L58" i="4" s="1"/>
  <c r="K13" i="4"/>
  <c r="J13" i="4"/>
  <c r="J58" i="4" s="1"/>
  <c r="I13" i="4"/>
  <c r="I58" i="4" s="1"/>
  <c r="H13" i="4"/>
  <c r="R13" i="4" s="1"/>
  <c r="G13" i="4"/>
  <c r="G58" i="4" s="1"/>
  <c r="F13" i="4"/>
  <c r="P13" i="4" s="1"/>
  <c r="M12" i="4"/>
  <c r="M57" i="4" s="1"/>
  <c r="L12" i="4"/>
  <c r="L57" i="4" s="1"/>
  <c r="K12" i="4"/>
  <c r="J12" i="4"/>
  <c r="J57" i="4" s="1"/>
  <c r="I12" i="4"/>
  <c r="I57" i="4" s="1"/>
  <c r="H12" i="4"/>
  <c r="H57" i="4" s="1"/>
  <c r="G12" i="4"/>
  <c r="G57" i="4" s="1"/>
  <c r="F12" i="4"/>
  <c r="P12" i="4" s="1"/>
  <c r="V11" i="4"/>
  <c r="M11" i="4"/>
  <c r="M56" i="4" s="1"/>
  <c r="L11" i="4"/>
  <c r="L56" i="4" s="1"/>
  <c r="K11" i="4"/>
  <c r="J11" i="4"/>
  <c r="T11" i="4" s="1"/>
  <c r="I11" i="4"/>
  <c r="I56" i="4" s="1"/>
  <c r="H11" i="4"/>
  <c r="R11" i="4" s="1"/>
  <c r="G11" i="4"/>
  <c r="G56" i="4" s="1"/>
  <c r="F11" i="4"/>
  <c r="P11" i="4" s="1"/>
  <c r="M10" i="4"/>
  <c r="L10" i="4"/>
  <c r="L55" i="4" s="1"/>
  <c r="K10" i="4"/>
  <c r="J10" i="4"/>
  <c r="J55" i="4" s="1"/>
  <c r="I10" i="4"/>
  <c r="H10" i="4"/>
  <c r="H55" i="4" s="1"/>
  <c r="G10" i="4"/>
  <c r="G55" i="4" s="1"/>
  <c r="F10" i="4"/>
  <c r="P10" i="4" s="1"/>
  <c r="M9" i="4"/>
  <c r="M54" i="4" s="1"/>
  <c r="L9" i="4"/>
  <c r="L54" i="4" s="1"/>
  <c r="K9" i="4"/>
  <c r="K54" i="4" s="1"/>
  <c r="J9" i="4"/>
  <c r="T9" i="4" s="1"/>
  <c r="I9" i="4"/>
  <c r="I54" i="4" s="1"/>
  <c r="H9" i="4"/>
  <c r="H54" i="4" s="1"/>
  <c r="G9" i="4"/>
  <c r="G54" i="4" s="1"/>
  <c r="F9" i="4"/>
  <c r="P9" i="4" s="1"/>
  <c r="Q8" i="4"/>
  <c r="M8" i="4"/>
  <c r="M53" i="4" s="1"/>
  <c r="L8" i="4"/>
  <c r="L53" i="4" s="1"/>
  <c r="K8" i="4"/>
  <c r="K53" i="4" s="1"/>
  <c r="J8" i="4"/>
  <c r="T8" i="4" s="1"/>
  <c r="I8" i="4"/>
  <c r="I53" i="4" s="1"/>
  <c r="H8" i="4"/>
  <c r="H53" i="4" s="1"/>
  <c r="G8" i="4"/>
  <c r="G53" i="4" s="1"/>
  <c r="F8" i="4"/>
  <c r="P8" i="4" s="1"/>
  <c r="W7" i="4"/>
  <c r="U7" i="4"/>
  <c r="S7" i="4"/>
  <c r="Q7" i="4"/>
  <c r="L7" i="4"/>
  <c r="J7" i="4"/>
  <c r="J52" i="4" s="1"/>
  <c r="H7" i="4"/>
  <c r="F7" i="4"/>
  <c r="P7" i="4" s="1"/>
  <c r="S6" i="4"/>
  <c r="M6" i="4"/>
  <c r="M51" i="4" s="1"/>
  <c r="L6" i="4"/>
  <c r="L51" i="4" s="1"/>
  <c r="K6" i="4"/>
  <c r="K51" i="4" s="1"/>
  <c r="J6" i="4"/>
  <c r="T6" i="4" s="1"/>
  <c r="I6" i="4"/>
  <c r="I51" i="4" s="1"/>
  <c r="H6" i="4"/>
  <c r="H51" i="4" s="1"/>
  <c r="G6" i="4"/>
  <c r="G51" i="4" s="1"/>
  <c r="F6" i="4"/>
  <c r="P6" i="4" s="1"/>
  <c r="M5" i="4"/>
  <c r="M50" i="4" s="1"/>
  <c r="L5" i="4"/>
  <c r="L50" i="4" s="1"/>
  <c r="K5" i="4"/>
  <c r="K50" i="4" s="1"/>
  <c r="J5" i="4"/>
  <c r="T5" i="4" s="1"/>
  <c r="I5" i="4"/>
  <c r="I50" i="4" s="1"/>
  <c r="H5" i="4"/>
  <c r="H50" i="4" s="1"/>
  <c r="G5" i="4"/>
  <c r="G50" i="4" s="1"/>
  <c r="F5" i="4"/>
  <c r="P5" i="4" s="1"/>
  <c r="C28" i="3"/>
  <c r="C27" i="3"/>
  <c r="C26" i="3"/>
  <c r="C25" i="3"/>
  <c r="C24" i="3"/>
  <c r="M20" i="3"/>
  <c r="M65" i="3" s="1"/>
  <c r="L20" i="3"/>
  <c r="L65" i="3" s="1"/>
  <c r="K20" i="3"/>
  <c r="U20" i="3" s="1"/>
  <c r="J20" i="3"/>
  <c r="T20" i="3" s="1"/>
  <c r="I20" i="3"/>
  <c r="I65" i="3" s="1"/>
  <c r="H20" i="3"/>
  <c r="H65" i="3" s="1"/>
  <c r="G20" i="3"/>
  <c r="Q20" i="3" s="1"/>
  <c r="F20" i="3"/>
  <c r="P20" i="3" s="1"/>
  <c r="M19" i="3"/>
  <c r="M64" i="3" s="1"/>
  <c r="L19" i="3"/>
  <c r="L64" i="3" s="1"/>
  <c r="K19" i="3"/>
  <c r="U19" i="3" s="1"/>
  <c r="J19" i="3"/>
  <c r="T19" i="3" s="1"/>
  <c r="I19" i="3"/>
  <c r="I64" i="3" s="1"/>
  <c r="H19" i="3"/>
  <c r="H64" i="3" s="1"/>
  <c r="G19" i="3"/>
  <c r="Q19" i="3" s="1"/>
  <c r="F19" i="3"/>
  <c r="P19" i="3" s="1"/>
  <c r="M18" i="3"/>
  <c r="M63" i="3" s="1"/>
  <c r="L18" i="3"/>
  <c r="L63" i="3" s="1"/>
  <c r="K18" i="3"/>
  <c r="U18" i="3" s="1"/>
  <c r="J18" i="3"/>
  <c r="T18" i="3" s="1"/>
  <c r="I18" i="3"/>
  <c r="I63" i="3" s="1"/>
  <c r="H18" i="3"/>
  <c r="H63" i="3" s="1"/>
  <c r="G18" i="3"/>
  <c r="Q18" i="3" s="1"/>
  <c r="F18" i="3"/>
  <c r="P18" i="3" s="1"/>
  <c r="M17" i="3"/>
  <c r="M62" i="3" s="1"/>
  <c r="L17" i="3"/>
  <c r="L62" i="3" s="1"/>
  <c r="K17" i="3"/>
  <c r="U17" i="3" s="1"/>
  <c r="J17" i="3"/>
  <c r="T17" i="3" s="1"/>
  <c r="I17" i="3"/>
  <c r="I62" i="3" s="1"/>
  <c r="H17" i="3"/>
  <c r="R17" i="3" s="1"/>
  <c r="G17" i="3"/>
  <c r="Q17" i="3" s="1"/>
  <c r="F17" i="3"/>
  <c r="P17" i="3" s="1"/>
  <c r="V16" i="3"/>
  <c r="M16" i="3"/>
  <c r="L16" i="3"/>
  <c r="L61" i="3" s="1"/>
  <c r="K16" i="3"/>
  <c r="U16" i="3" s="1"/>
  <c r="J16" i="3"/>
  <c r="T16" i="3" s="1"/>
  <c r="I16" i="3"/>
  <c r="H16" i="3"/>
  <c r="H61" i="3" s="1"/>
  <c r="G16" i="3"/>
  <c r="Q16" i="3" s="1"/>
  <c r="F16" i="3"/>
  <c r="P16" i="3" s="1"/>
  <c r="M15" i="3"/>
  <c r="M60" i="3" s="1"/>
  <c r="L15" i="3"/>
  <c r="L60" i="3" s="1"/>
  <c r="K15" i="3"/>
  <c r="U15" i="3" s="1"/>
  <c r="J15" i="3"/>
  <c r="J60" i="3" s="1"/>
  <c r="I15" i="3"/>
  <c r="I60" i="3" s="1"/>
  <c r="H15" i="3"/>
  <c r="H60" i="3" s="1"/>
  <c r="G15" i="3"/>
  <c r="Q15" i="3" s="1"/>
  <c r="F15" i="3"/>
  <c r="P15" i="3" s="1"/>
  <c r="M14" i="3"/>
  <c r="M59" i="3" s="1"/>
  <c r="L14" i="3"/>
  <c r="L59" i="3" s="1"/>
  <c r="K14" i="3"/>
  <c r="U14" i="3" s="1"/>
  <c r="J14" i="3"/>
  <c r="J59" i="3" s="1"/>
  <c r="I14" i="3"/>
  <c r="I59" i="3" s="1"/>
  <c r="H14" i="3"/>
  <c r="H59" i="3" s="1"/>
  <c r="G14" i="3"/>
  <c r="Q14" i="3" s="1"/>
  <c r="F14" i="3"/>
  <c r="P14" i="3" s="1"/>
  <c r="M13" i="3"/>
  <c r="M58" i="3" s="1"/>
  <c r="L13" i="3"/>
  <c r="L58" i="3" s="1"/>
  <c r="K13" i="3"/>
  <c r="U13" i="3" s="1"/>
  <c r="J13" i="3"/>
  <c r="T13" i="3" s="1"/>
  <c r="I13" i="3"/>
  <c r="I58" i="3" s="1"/>
  <c r="H13" i="3"/>
  <c r="H58" i="3" s="1"/>
  <c r="G13" i="3"/>
  <c r="Q13" i="3" s="1"/>
  <c r="F13" i="3"/>
  <c r="P13" i="3" s="1"/>
  <c r="M12" i="3"/>
  <c r="M57" i="3" s="1"/>
  <c r="L12" i="3"/>
  <c r="L57" i="3" s="1"/>
  <c r="K12" i="3"/>
  <c r="U12" i="3" s="1"/>
  <c r="J12" i="3"/>
  <c r="J57" i="3" s="1"/>
  <c r="I12" i="3"/>
  <c r="I57" i="3" s="1"/>
  <c r="H12" i="3"/>
  <c r="R12" i="3" s="1"/>
  <c r="G12" i="3"/>
  <c r="Q12" i="3" s="1"/>
  <c r="F12" i="3"/>
  <c r="P12" i="3" s="1"/>
  <c r="M11" i="3"/>
  <c r="M56" i="3" s="1"/>
  <c r="L11" i="3"/>
  <c r="L56" i="3" s="1"/>
  <c r="K11" i="3"/>
  <c r="U11" i="3" s="1"/>
  <c r="J11" i="3"/>
  <c r="T11" i="3" s="1"/>
  <c r="I11" i="3"/>
  <c r="I56" i="3" s="1"/>
  <c r="H11" i="3"/>
  <c r="H56" i="3" s="1"/>
  <c r="G11" i="3"/>
  <c r="Q11" i="3" s="1"/>
  <c r="F11" i="3"/>
  <c r="P11" i="3" s="1"/>
  <c r="M10" i="3"/>
  <c r="M55" i="3" s="1"/>
  <c r="L10" i="3"/>
  <c r="L55" i="3" s="1"/>
  <c r="K10" i="3"/>
  <c r="J10" i="3"/>
  <c r="J55" i="3" s="1"/>
  <c r="I10" i="3"/>
  <c r="I55" i="3" s="1"/>
  <c r="H10" i="3"/>
  <c r="R10" i="3" s="1"/>
  <c r="G10" i="3"/>
  <c r="G55" i="3" s="1"/>
  <c r="F10" i="3"/>
  <c r="F55" i="3" s="1"/>
  <c r="M9" i="3"/>
  <c r="M54" i="3" s="1"/>
  <c r="L9" i="3"/>
  <c r="L54" i="3" s="1"/>
  <c r="K9" i="3"/>
  <c r="K54" i="3" s="1"/>
  <c r="J9" i="3"/>
  <c r="J54" i="3" s="1"/>
  <c r="I9" i="3"/>
  <c r="I54" i="3" s="1"/>
  <c r="H9" i="3"/>
  <c r="R9" i="3" s="1"/>
  <c r="G9" i="3"/>
  <c r="G54" i="3" s="1"/>
  <c r="F9" i="3"/>
  <c r="F54" i="3" s="1"/>
  <c r="M8" i="3"/>
  <c r="M53" i="3" s="1"/>
  <c r="L8" i="3"/>
  <c r="L53" i="3" s="1"/>
  <c r="K8" i="3"/>
  <c r="K53" i="3" s="1"/>
  <c r="J8" i="3"/>
  <c r="J53" i="3" s="1"/>
  <c r="I8" i="3"/>
  <c r="I53" i="3" s="1"/>
  <c r="H8" i="3"/>
  <c r="R8" i="3" s="1"/>
  <c r="G8" i="3"/>
  <c r="G53" i="3" s="1"/>
  <c r="F8" i="3"/>
  <c r="F53" i="3" s="1"/>
  <c r="W7" i="3"/>
  <c r="U7" i="3"/>
  <c r="S7" i="3"/>
  <c r="Q7" i="3"/>
  <c r="L7" i="3"/>
  <c r="L52" i="3" s="1"/>
  <c r="J7" i="3"/>
  <c r="J52" i="3" s="1"/>
  <c r="H7" i="3"/>
  <c r="H52" i="3" s="1"/>
  <c r="F7" i="3"/>
  <c r="F52" i="3" s="1"/>
  <c r="M6" i="3"/>
  <c r="M51" i="3" s="1"/>
  <c r="L6" i="3"/>
  <c r="V6" i="3" s="1"/>
  <c r="K6" i="3"/>
  <c r="K51" i="3" s="1"/>
  <c r="J6" i="3"/>
  <c r="J51" i="3" s="1"/>
  <c r="I6" i="3"/>
  <c r="I51" i="3" s="1"/>
  <c r="H6" i="3"/>
  <c r="H51" i="3" s="1"/>
  <c r="G6" i="3"/>
  <c r="G51" i="3" s="1"/>
  <c r="F6" i="3"/>
  <c r="F51" i="3" s="1"/>
  <c r="M5" i="3"/>
  <c r="M50" i="3" s="1"/>
  <c r="L5" i="3"/>
  <c r="V5" i="3" s="1"/>
  <c r="K5" i="3"/>
  <c r="K50" i="3" s="1"/>
  <c r="J5" i="3"/>
  <c r="J50" i="3" s="1"/>
  <c r="I5" i="3"/>
  <c r="I50" i="3" s="1"/>
  <c r="H5" i="3"/>
  <c r="H50" i="3" s="1"/>
  <c r="G5" i="3"/>
  <c r="G50" i="3" s="1"/>
  <c r="F5" i="3"/>
  <c r="F50" i="3" s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5" i="2"/>
  <c r="R12" i="5" l="1"/>
  <c r="R20" i="5"/>
  <c r="K64" i="5"/>
  <c r="U8" i="5"/>
  <c r="S13" i="5"/>
  <c r="W16" i="5"/>
  <c r="V20" i="5"/>
  <c r="K60" i="5"/>
  <c r="F62" i="5"/>
  <c r="T19" i="5"/>
  <c r="F58" i="5"/>
  <c r="G64" i="5"/>
  <c r="T16" i="4"/>
  <c r="J62" i="4"/>
  <c r="U8" i="4"/>
  <c r="Q14" i="4"/>
  <c r="V19" i="4"/>
  <c r="J54" i="4"/>
  <c r="J64" i="4"/>
  <c r="Q10" i="4"/>
  <c r="V15" i="4"/>
  <c r="V20" i="4"/>
  <c r="J56" i="4"/>
  <c r="F50" i="4"/>
  <c r="V19" i="3"/>
  <c r="S11" i="3"/>
  <c r="J58" i="3"/>
  <c r="T15" i="3"/>
  <c r="T12" i="3"/>
  <c r="V17" i="3"/>
  <c r="H53" i="3"/>
  <c r="H62" i="3"/>
  <c r="V10" i="3"/>
  <c r="T14" i="3"/>
  <c r="R19" i="3"/>
  <c r="J56" i="3"/>
  <c r="T7" i="3"/>
  <c r="V12" i="3"/>
  <c r="W13" i="3"/>
  <c r="R15" i="3"/>
  <c r="R16" i="3"/>
  <c r="R18" i="3"/>
  <c r="R20" i="3"/>
  <c r="H54" i="3"/>
  <c r="F57" i="3"/>
  <c r="F59" i="3"/>
  <c r="F61" i="3"/>
  <c r="F63" i="3"/>
  <c r="F65" i="3"/>
  <c r="V14" i="3"/>
  <c r="W10" i="3"/>
  <c r="W11" i="3"/>
  <c r="R13" i="3"/>
  <c r="R14" i="3"/>
  <c r="S15" i="3"/>
  <c r="V18" i="3"/>
  <c r="V20" i="3"/>
  <c r="L50" i="3"/>
  <c r="H55" i="3"/>
  <c r="H57" i="3"/>
  <c r="W15" i="3"/>
  <c r="V7" i="3"/>
  <c r="R11" i="3"/>
  <c r="S13" i="3"/>
  <c r="C31" i="3"/>
  <c r="L51" i="3"/>
  <c r="F56" i="3"/>
  <c r="F58" i="3"/>
  <c r="F60" i="3"/>
  <c r="F62" i="3"/>
  <c r="F64" i="3"/>
  <c r="Q9" i="4"/>
  <c r="T10" i="4"/>
  <c r="Q12" i="4"/>
  <c r="V16" i="4"/>
  <c r="T18" i="4"/>
  <c r="T20" i="4"/>
  <c r="J50" i="4"/>
  <c r="F53" i="4"/>
  <c r="F55" i="4"/>
  <c r="F57" i="4"/>
  <c r="F59" i="4"/>
  <c r="F61" i="4"/>
  <c r="F63" i="4"/>
  <c r="F65" i="4"/>
  <c r="T13" i="4"/>
  <c r="S9" i="4"/>
  <c r="V10" i="4"/>
  <c r="T12" i="4"/>
  <c r="V18" i="4"/>
  <c r="F51" i="4"/>
  <c r="J53" i="4"/>
  <c r="J59" i="4"/>
  <c r="V14" i="4"/>
  <c r="S5" i="4"/>
  <c r="T7" i="4"/>
  <c r="S8" i="4"/>
  <c r="U9" i="4"/>
  <c r="V12" i="4"/>
  <c r="Q16" i="4"/>
  <c r="V17" i="4"/>
  <c r="J51" i="4"/>
  <c r="F54" i="4"/>
  <c r="F56" i="4"/>
  <c r="F58" i="4"/>
  <c r="F60" i="4"/>
  <c r="F62" i="4"/>
  <c r="F64" i="4"/>
  <c r="U9" i="5"/>
  <c r="T6" i="5"/>
  <c r="T7" i="5"/>
  <c r="T12" i="5"/>
  <c r="T15" i="5"/>
  <c r="T17" i="5"/>
  <c r="S19" i="5"/>
  <c r="W20" i="5"/>
  <c r="H55" i="5"/>
  <c r="G57" i="5"/>
  <c r="G58" i="5"/>
  <c r="K59" i="5"/>
  <c r="G61" i="5"/>
  <c r="G62" i="5"/>
  <c r="K63" i="5"/>
  <c r="G65" i="5"/>
  <c r="H63" i="5"/>
  <c r="W10" i="5"/>
  <c r="V12" i="5"/>
  <c r="V14" i="5"/>
  <c r="R16" i="5"/>
  <c r="F56" i="5"/>
  <c r="K58" i="5"/>
  <c r="F60" i="5"/>
  <c r="K62" i="5"/>
  <c r="F64" i="5"/>
  <c r="K56" i="5"/>
  <c r="U6" i="5"/>
  <c r="U5" i="5"/>
  <c r="V7" i="5"/>
  <c r="T9" i="5"/>
  <c r="T11" i="5"/>
  <c r="W14" i="5"/>
  <c r="V16" i="5"/>
  <c r="V18" i="5"/>
  <c r="G56" i="5"/>
  <c r="K57" i="5"/>
  <c r="G59" i="5"/>
  <c r="G60" i="5"/>
  <c r="K61" i="5"/>
  <c r="G63" i="5"/>
  <c r="K65" i="5"/>
  <c r="P5" i="5"/>
  <c r="P7" i="5"/>
  <c r="R9" i="5"/>
  <c r="Q5" i="5"/>
  <c r="Q8" i="5"/>
  <c r="R15" i="5"/>
  <c r="H60" i="5"/>
  <c r="V15" i="5"/>
  <c r="L60" i="5"/>
  <c r="S17" i="5"/>
  <c r="R19" i="5"/>
  <c r="H64" i="5"/>
  <c r="V19" i="5"/>
  <c r="L64" i="5"/>
  <c r="T20" i="5"/>
  <c r="J65" i="5"/>
  <c r="R5" i="5"/>
  <c r="P6" i="5"/>
  <c r="R7" i="5"/>
  <c r="R8" i="5"/>
  <c r="P9" i="5"/>
  <c r="R11" i="5"/>
  <c r="P12" i="5"/>
  <c r="W12" i="5"/>
  <c r="W13" i="5"/>
  <c r="M60" i="5"/>
  <c r="W15" i="5"/>
  <c r="M64" i="5"/>
  <c r="W19" i="5"/>
  <c r="R6" i="5"/>
  <c r="P8" i="5"/>
  <c r="P10" i="5"/>
  <c r="V11" i="5"/>
  <c r="L56" i="5"/>
  <c r="M62" i="5"/>
  <c r="W17" i="5"/>
  <c r="U10" i="5"/>
  <c r="K55" i="5"/>
  <c r="Q10" i="5"/>
  <c r="W11" i="5"/>
  <c r="I57" i="5"/>
  <c r="S12" i="5"/>
  <c r="V13" i="5"/>
  <c r="L58" i="5"/>
  <c r="T16" i="5"/>
  <c r="J61" i="5"/>
  <c r="P16" i="5"/>
  <c r="P20" i="5"/>
  <c r="T5" i="5"/>
  <c r="Q6" i="5"/>
  <c r="V6" i="5"/>
  <c r="T8" i="5"/>
  <c r="Q9" i="5"/>
  <c r="V9" i="5"/>
  <c r="T10" i="5"/>
  <c r="S11" i="5"/>
  <c r="R13" i="5"/>
  <c r="T14" i="5"/>
  <c r="J59" i="5"/>
  <c r="P14" i="5"/>
  <c r="R17" i="5"/>
  <c r="H62" i="5"/>
  <c r="V17" i="5"/>
  <c r="L62" i="5"/>
  <c r="T18" i="5"/>
  <c r="J63" i="5"/>
  <c r="P18" i="5"/>
  <c r="S5" i="5"/>
  <c r="W5" i="5"/>
  <c r="S6" i="5"/>
  <c r="W6" i="5"/>
  <c r="S8" i="5"/>
  <c r="W8" i="5"/>
  <c r="S9" i="5"/>
  <c r="W9" i="5"/>
  <c r="S10" i="5"/>
  <c r="S14" i="5"/>
  <c r="S16" i="5"/>
  <c r="S18" i="5"/>
  <c r="S20" i="5"/>
  <c r="C31" i="5"/>
  <c r="K56" i="4"/>
  <c r="U11" i="4"/>
  <c r="W5" i="4"/>
  <c r="W6" i="4"/>
  <c r="L52" i="4"/>
  <c r="V7" i="4"/>
  <c r="K58" i="4"/>
  <c r="U13" i="4"/>
  <c r="K62" i="4"/>
  <c r="U17" i="4"/>
  <c r="Q5" i="4"/>
  <c r="Q6" i="4"/>
  <c r="W8" i="4"/>
  <c r="W9" i="4"/>
  <c r="I55" i="4"/>
  <c r="S10" i="4"/>
  <c r="M55" i="4"/>
  <c r="W10" i="4"/>
  <c r="Q11" i="4"/>
  <c r="K57" i="4"/>
  <c r="U12" i="4"/>
  <c r="Q15" i="4"/>
  <c r="K61" i="4"/>
  <c r="U16" i="4"/>
  <c r="Q19" i="4"/>
  <c r="G65" i="4"/>
  <c r="Q20" i="4"/>
  <c r="H52" i="4"/>
  <c r="R7" i="4"/>
  <c r="K60" i="4"/>
  <c r="U15" i="4"/>
  <c r="K64" i="4"/>
  <c r="U19" i="4"/>
  <c r="G27" i="4"/>
  <c r="U5" i="4"/>
  <c r="U6" i="4"/>
  <c r="K55" i="4"/>
  <c r="U10" i="4"/>
  <c r="Q13" i="4"/>
  <c r="K59" i="4"/>
  <c r="U14" i="4"/>
  <c r="Q17" i="4"/>
  <c r="K63" i="4"/>
  <c r="U18" i="4"/>
  <c r="M42" i="4"/>
  <c r="I42" i="4"/>
  <c r="M41" i="4"/>
  <c r="I41" i="4"/>
  <c r="M40" i="4"/>
  <c r="K42" i="4"/>
  <c r="G42" i="4"/>
  <c r="K41" i="4"/>
  <c r="G41" i="4"/>
  <c r="K40" i="4"/>
  <c r="G40" i="4"/>
  <c r="K39" i="4"/>
  <c r="G39" i="4"/>
  <c r="K38" i="4"/>
  <c r="G38" i="4"/>
  <c r="K37" i="4"/>
  <c r="G37" i="4"/>
  <c r="K36" i="4"/>
  <c r="G36" i="4"/>
  <c r="K35" i="4"/>
  <c r="G35" i="4"/>
  <c r="K34" i="4"/>
  <c r="G34" i="4"/>
  <c r="K33" i="4"/>
  <c r="G33" i="4"/>
  <c r="K32" i="4"/>
  <c r="G32" i="4"/>
  <c r="K31" i="4"/>
  <c r="G31" i="4"/>
  <c r="L30" i="4"/>
  <c r="H30" i="4"/>
  <c r="L29" i="4"/>
  <c r="H29" i="4"/>
  <c r="L28" i="4"/>
  <c r="H28" i="4"/>
  <c r="M27" i="4"/>
  <c r="I27" i="4"/>
  <c r="H42" i="4"/>
  <c r="H41" i="4"/>
  <c r="I40" i="4"/>
  <c r="L39" i="4"/>
  <c r="F39" i="4"/>
  <c r="I38" i="4"/>
  <c r="L37" i="4"/>
  <c r="F37" i="4"/>
  <c r="I36" i="4"/>
  <c r="L35" i="4"/>
  <c r="F35" i="4"/>
  <c r="I34" i="4"/>
  <c r="L33" i="4"/>
  <c r="F33" i="4"/>
  <c r="I32" i="4"/>
  <c r="L31" i="4"/>
  <c r="F31" i="4"/>
  <c r="J30" i="4"/>
  <c r="M29" i="4"/>
  <c r="G29" i="4"/>
  <c r="J28" i="4"/>
  <c r="H27" i="4"/>
  <c r="F42" i="4"/>
  <c r="F41" i="4"/>
  <c r="H40" i="4"/>
  <c r="J39" i="4"/>
  <c r="M38" i="4"/>
  <c r="H38" i="4"/>
  <c r="J37" i="4"/>
  <c r="M36" i="4"/>
  <c r="H36" i="4"/>
  <c r="J35" i="4"/>
  <c r="M34" i="4"/>
  <c r="H34" i="4"/>
  <c r="J33" i="4"/>
  <c r="M32" i="4"/>
  <c r="H32" i="4"/>
  <c r="J31" i="4"/>
  <c r="I30" i="4"/>
  <c r="K29" i="4"/>
  <c r="F29" i="4"/>
  <c r="I28" i="4"/>
  <c r="L42" i="4"/>
  <c r="L41" i="4"/>
  <c r="L40" i="4"/>
  <c r="F40" i="4"/>
  <c r="I39" i="4"/>
  <c r="L38" i="4"/>
  <c r="F38" i="4"/>
  <c r="I37" i="4"/>
  <c r="L36" i="4"/>
  <c r="F36" i="4"/>
  <c r="I35" i="4"/>
  <c r="L34" i="4"/>
  <c r="F34" i="4"/>
  <c r="I33" i="4"/>
  <c r="L32" i="4"/>
  <c r="F32" i="4"/>
  <c r="I31" i="4"/>
  <c r="M30" i="4"/>
  <c r="G30" i="4"/>
  <c r="J29" i="4"/>
  <c r="M28" i="4"/>
  <c r="G28" i="4"/>
  <c r="K27" i="4"/>
  <c r="F27" i="4"/>
  <c r="J42" i="4"/>
  <c r="J41" i="4"/>
  <c r="J40" i="4"/>
  <c r="M39" i="4"/>
  <c r="H39" i="4"/>
  <c r="J38" i="4"/>
  <c r="M37" i="4"/>
  <c r="H37" i="4"/>
  <c r="J36" i="4"/>
  <c r="M35" i="4"/>
  <c r="H35" i="4"/>
  <c r="J34" i="4"/>
  <c r="M33" i="4"/>
  <c r="H33" i="4"/>
  <c r="J32" i="4"/>
  <c r="M31" i="4"/>
  <c r="H31" i="4"/>
  <c r="K30" i="4"/>
  <c r="F30" i="4"/>
  <c r="I29" i="4"/>
  <c r="K28" i="4"/>
  <c r="F28" i="4"/>
  <c r="J27" i="4"/>
  <c r="L27" i="4"/>
  <c r="R5" i="4"/>
  <c r="V5" i="4"/>
  <c r="R6" i="4"/>
  <c r="V6" i="4"/>
  <c r="R8" i="4"/>
  <c r="V8" i="4"/>
  <c r="R9" i="4"/>
  <c r="V9" i="4"/>
  <c r="R10" i="4"/>
  <c r="R12" i="4"/>
  <c r="R14" i="4"/>
  <c r="R16" i="4"/>
  <c r="R18" i="4"/>
  <c r="R20" i="4"/>
  <c r="H56" i="4"/>
  <c r="H58" i="4"/>
  <c r="H60" i="4"/>
  <c r="H62" i="4"/>
  <c r="H64" i="4"/>
  <c r="U20" i="4"/>
  <c r="S11" i="4"/>
  <c r="W11" i="4"/>
  <c r="S12" i="4"/>
  <c r="W12" i="4"/>
  <c r="S13" i="4"/>
  <c r="W13" i="4"/>
  <c r="S14" i="4"/>
  <c r="W14" i="4"/>
  <c r="S15" i="4"/>
  <c r="W15" i="4"/>
  <c r="S16" i="4"/>
  <c r="W16" i="4"/>
  <c r="S17" i="4"/>
  <c r="W17" i="4"/>
  <c r="S18" i="4"/>
  <c r="W18" i="4"/>
  <c r="S19" i="4"/>
  <c r="W19" i="4"/>
  <c r="S20" i="4"/>
  <c r="W20" i="4"/>
  <c r="P5" i="3"/>
  <c r="T5" i="3"/>
  <c r="P6" i="3"/>
  <c r="T6" i="3"/>
  <c r="P7" i="3"/>
  <c r="P8" i="3"/>
  <c r="T8" i="3"/>
  <c r="P9" i="3"/>
  <c r="T9" i="3"/>
  <c r="P10" i="3"/>
  <c r="T10" i="3"/>
  <c r="I61" i="3"/>
  <c r="S16" i="3"/>
  <c r="M61" i="3"/>
  <c r="W16" i="3"/>
  <c r="J31" i="3"/>
  <c r="J32" i="3"/>
  <c r="Q5" i="3"/>
  <c r="U5" i="3"/>
  <c r="Q6" i="3"/>
  <c r="U6" i="3"/>
  <c r="Q8" i="3"/>
  <c r="U8" i="3"/>
  <c r="Q9" i="3"/>
  <c r="U9" i="3"/>
  <c r="U10" i="3"/>
  <c r="K55" i="3"/>
  <c r="Q10" i="3"/>
  <c r="M42" i="3"/>
  <c r="I42" i="3"/>
  <c r="M41" i="3"/>
  <c r="I41" i="3"/>
  <c r="M40" i="3"/>
  <c r="I40" i="3"/>
  <c r="M39" i="3"/>
  <c r="I39" i="3"/>
  <c r="M38" i="3"/>
  <c r="I38" i="3"/>
  <c r="M37" i="3"/>
  <c r="I37" i="3"/>
  <c r="M36" i="3"/>
  <c r="I36" i="3"/>
  <c r="M35" i="3"/>
  <c r="I35" i="3"/>
  <c r="M34" i="3"/>
  <c r="I34" i="3"/>
  <c r="M33" i="3"/>
  <c r="I33" i="3"/>
  <c r="M32" i="3"/>
  <c r="I32" i="3"/>
  <c r="M31" i="3"/>
  <c r="I31" i="3"/>
  <c r="J30" i="3"/>
  <c r="F30" i="3"/>
  <c r="J29" i="3"/>
  <c r="F29" i="3"/>
  <c r="J28" i="3"/>
  <c r="F28" i="3"/>
  <c r="K27" i="3"/>
  <c r="G27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L30" i="3"/>
  <c r="H30" i="3"/>
  <c r="L29" i="3"/>
  <c r="H29" i="3"/>
  <c r="L28" i="3"/>
  <c r="H28" i="3"/>
  <c r="M27" i="3"/>
  <c r="I27" i="3"/>
  <c r="F27" i="3"/>
  <c r="M28" i="3"/>
  <c r="M29" i="3"/>
  <c r="M30" i="3"/>
  <c r="L31" i="3"/>
  <c r="L32" i="3"/>
  <c r="L33" i="3"/>
  <c r="L34" i="3"/>
  <c r="L35" i="3"/>
  <c r="L36" i="3"/>
  <c r="L37" i="3"/>
  <c r="L38" i="3"/>
  <c r="L39" i="3"/>
  <c r="L40" i="3"/>
  <c r="L41" i="3"/>
  <c r="L42" i="3"/>
  <c r="R5" i="3"/>
  <c r="R6" i="3"/>
  <c r="R7" i="3"/>
  <c r="V8" i="3"/>
  <c r="V9" i="3"/>
  <c r="W12" i="3"/>
  <c r="W14" i="3"/>
  <c r="H27" i="3"/>
  <c r="G28" i="3"/>
  <c r="G29" i="3"/>
  <c r="G30" i="3"/>
  <c r="F31" i="3"/>
  <c r="F32" i="3"/>
  <c r="F33" i="3"/>
  <c r="F34" i="3"/>
  <c r="F35" i="3"/>
  <c r="F36" i="3"/>
  <c r="F37" i="3"/>
  <c r="F38" i="3"/>
  <c r="F39" i="3"/>
  <c r="F40" i="3"/>
  <c r="F41" i="3"/>
  <c r="F42" i="3"/>
  <c r="J61" i="3"/>
  <c r="J62" i="3"/>
  <c r="J63" i="3"/>
  <c r="J64" i="3"/>
  <c r="J65" i="3"/>
  <c r="S5" i="3"/>
  <c r="W5" i="3"/>
  <c r="S6" i="3"/>
  <c r="W6" i="3"/>
  <c r="S8" i="3"/>
  <c r="W8" i="3"/>
  <c r="S9" i="3"/>
  <c r="W9" i="3"/>
  <c r="S10" i="3"/>
  <c r="V11" i="3"/>
  <c r="S12" i="3"/>
  <c r="V13" i="3"/>
  <c r="S14" i="3"/>
  <c r="V15" i="3"/>
  <c r="J27" i="3"/>
  <c r="I28" i="3"/>
  <c r="I29" i="3"/>
  <c r="I30" i="3"/>
  <c r="H31" i="3"/>
  <c r="H32" i="3"/>
  <c r="H33" i="3"/>
  <c r="H34" i="3"/>
  <c r="H35" i="3"/>
  <c r="H36" i="3"/>
  <c r="H37" i="3"/>
  <c r="H38" i="3"/>
  <c r="H39" i="3"/>
  <c r="H40" i="3"/>
  <c r="H41" i="3"/>
  <c r="H42" i="3"/>
  <c r="S17" i="3"/>
  <c r="W17" i="3"/>
  <c r="S18" i="3"/>
  <c r="W18" i="3"/>
  <c r="S19" i="3"/>
  <c r="W19" i="3"/>
  <c r="S20" i="3"/>
  <c r="W20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I8" i="2"/>
  <c r="H8" i="2"/>
  <c r="G8" i="2"/>
  <c r="F8" i="2"/>
  <c r="L7" i="2"/>
  <c r="J7" i="2"/>
  <c r="H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Q5" i="2" s="1"/>
  <c r="F5" i="2"/>
  <c r="J40" i="3" l="1"/>
  <c r="J36" i="3"/>
  <c r="K30" i="3"/>
  <c r="L27" i="3"/>
  <c r="J39" i="3"/>
  <c r="J35" i="3"/>
  <c r="K29" i="3"/>
  <c r="J41" i="3"/>
  <c r="J37" i="3"/>
  <c r="J33" i="3"/>
  <c r="J42" i="3"/>
  <c r="J38" i="3"/>
  <c r="J34" i="3"/>
  <c r="K28" i="3"/>
  <c r="M42" i="5"/>
  <c r="I42" i="5"/>
  <c r="M41" i="5"/>
  <c r="I41" i="5"/>
  <c r="M40" i="5"/>
  <c r="I40" i="5"/>
  <c r="M39" i="5"/>
  <c r="I39" i="5"/>
  <c r="M38" i="5"/>
  <c r="I38" i="5"/>
  <c r="M37" i="5"/>
  <c r="I37" i="5"/>
  <c r="M36" i="5"/>
  <c r="I36" i="5"/>
  <c r="M35" i="5"/>
  <c r="I35" i="5"/>
  <c r="M34" i="5"/>
  <c r="I34" i="5"/>
  <c r="M33" i="5"/>
  <c r="I33" i="5"/>
  <c r="M32" i="5"/>
  <c r="I32" i="5"/>
  <c r="M31" i="5"/>
  <c r="I31" i="5"/>
  <c r="J30" i="5"/>
  <c r="F30" i="5"/>
  <c r="J29" i="5"/>
  <c r="F29" i="5"/>
  <c r="J28" i="5"/>
  <c r="F28" i="5"/>
  <c r="K27" i="5"/>
  <c r="G27" i="5"/>
  <c r="H42" i="5"/>
  <c r="K41" i="5"/>
  <c r="F41" i="5"/>
  <c r="H40" i="5"/>
  <c r="K39" i="5"/>
  <c r="F39" i="5"/>
  <c r="H38" i="5"/>
  <c r="K37" i="5"/>
  <c r="F37" i="5"/>
  <c r="H36" i="5"/>
  <c r="K35" i="5"/>
  <c r="F35" i="5"/>
  <c r="H34" i="5"/>
  <c r="K33" i="5"/>
  <c r="F33" i="5"/>
  <c r="H32" i="5"/>
  <c r="K31" i="5"/>
  <c r="F31" i="5"/>
  <c r="I30" i="5"/>
  <c r="L29" i="5"/>
  <c r="G29" i="5"/>
  <c r="I28" i="5"/>
  <c r="M27" i="5"/>
  <c r="H27" i="5"/>
  <c r="L42" i="5"/>
  <c r="G42" i="5"/>
  <c r="J41" i="5"/>
  <c r="L40" i="5"/>
  <c r="G40" i="5"/>
  <c r="J39" i="5"/>
  <c r="L38" i="5"/>
  <c r="G38" i="5"/>
  <c r="J37" i="5"/>
  <c r="L36" i="5"/>
  <c r="G36" i="5"/>
  <c r="J35" i="5"/>
  <c r="L34" i="5"/>
  <c r="G34" i="5"/>
  <c r="J33" i="5"/>
  <c r="L32" i="5"/>
  <c r="G32" i="5"/>
  <c r="J31" i="5"/>
  <c r="M30" i="5"/>
  <c r="H30" i="5"/>
  <c r="K29" i="5"/>
  <c r="M28" i="5"/>
  <c r="H28" i="5"/>
  <c r="L27" i="5"/>
  <c r="F27" i="5"/>
  <c r="J42" i="5"/>
  <c r="G41" i="5"/>
  <c r="L39" i="5"/>
  <c r="J38" i="5"/>
  <c r="G37" i="5"/>
  <c r="L35" i="5"/>
  <c r="J34" i="5"/>
  <c r="G33" i="5"/>
  <c r="L31" i="5"/>
  <c r="K30" i="5"/>
  <c r="H29" i="5"/>
  <c r="L41" i="5"/>
  <c r="J40" i="5"/>
  <c r="G39" i="5"/>
  <c r="L37" i="5"/>
  <c r="G35" i="5"/>
  <c r="L33" i="5"/>
  <c r="J32" i="5"/>
  <c r="G31" i="5"/>
  <c r="K28" i="5"/>
  <c r="I27" i="5"/>
  <c r="K42" i="5"/>
  <c r="H41" i="5"/>
  <c r="F40" i="5"/>
  <c r="H37" i="5"/>
  <c r="F36" i="5"/>
  <c r="H33" i="5"/>
  <c r="F32" i="5"/>
  <c r="I29" i="5"/>
  <c r="F42" i="5"/>
  <c r="K40" i="5"/>
  <c r="H39" i="5"/>
  <c r="F38" i="5"/>
  <c r="K36" i="5"/>
  <c r="H35" i="5"/>
  <c r="F34" i="5"/>
  <c r="K32" i="5"/>
  <c r="H31" i="5"/>
  <c r="G30" i="5"/>
  <c r="L28" i="5"/>
  <c r="J27" i="5"/>
  <c r="J36" i="5"/>
  <c r="M29" i="5"/>
  <c r="K38" i="5"/>
  <c r="K34" i="5"/>
  <c r="L30" i="5"/>
  <c r="G28" i="5"/>
  <c r="H28" i="2"/>
  <c r="J30" i="2"/>
  <c r="L32" i="2"/>
  <c r="L43" i="2"/>
  <c r="I28" i="2"/>
  <c r="M28" i="2"/>
  <c r="M29" i="2"/>
  <c r="M31" i="2"/>
  <c r="I32" i="2"/>
  <c r="M32" i="2"/>
  <c r="M34" i="2"/>
  <c r="M36" i="2"/>
  <c r="I38" i="2"/>
  <c r="I39" i="2"/>
  <c r="I40" i="2"/>
  <c r="M40" i="2"/>
  <c r="I41" i="2"/>
  <c r="I42" i="2"/>
  <c r="F28" i="2"/>
  <c r="J28" i="2"/>
  <c r="F29" i="2"/>
  <c r="J29" i="2"/>
  <c r="F30" i="2"/>
  <c r="F31" i="2"/>
  <c r="J31" i="2"/>
  <c r="F32" i="2"/>
  <c r="J32" i="2"/>
  <c r="F33" i="2"/>
  <c r="J33" i="2"/>
  <c r="F34" i="2"/>
  <c r="J34" i="2"/>
  <c r="F35" i="2"/>
  <c r="J35" i="2"/>
  <c r="F36" i="2"/>
  <c r="J36" i="2"/>
  <c r="F37" i="2"/>
  <c r="J37" i="2"/>
  <c r="F38" i="2"/>
  <c r="J38" i="2"/>
  <c r="F39" i="2"/>
  <c r="J39" i="2"/>
  <c r="F40" i="2"/>
  <c r="J40" i="2"/>
  <c r="F41" i="2"/>
  <c r="J41" i="2"/>
  <c r="F42" i="2"/>
  <c r="J42" i="2"/>
  <c r="F43" i="2"/>
  <c r="J43" i="2"/>
  <c r="G28" i="2"/>
  <c r="K28" i="2"/>
  <c r="G29" i="2"/>
  <c r="K29" i="2"/>
  <c r="G32" i="2"/>
  <c r="K33" i="2"/>
  <c r="K35" i="2"/>
  <c r="G36" i="2"/>
  <c r="K36" i="2"/>
  <c r="K37" i="2"/>
  <c r="G38" i="2"/>
  <c r="K38" i="2"/>
  <c r="K39" i="2"/>
  <c r="G40" i="2"/>
  <c r="K40" i="2"/>
  <c r="K41" i="2"/>
  <c r="G42" i="2"/>
  <c r="K42" i="2"/>
  <c r="K43" i="2"/>
  <c r="L29" i="2"/>
  <c r="H32" i="2"/>
  <c r="I29" i="2"/>
  <c r="I31" i="2"/>
  <c r="I34" i="2"/>
  <c r="I35" i="2"/>
  <c r="I36" i="2"/>
  <c r="I37" i="2"/>
  <c r="M38" i="2"/>
  <c r="M42" i="2"/>
  <c r="I43" i="2"/>
  <c r="M43" i="2"/>
  <c r="L34" i="2"/>
  <c r="H36" i="2"/>
  <c r="L38" i="2"/>
  <c r="H31" i="2"/>
  <c r="H40" i="2"/>
  <c r="H33" i="2"/>
  <c r="H41" i="2"/>
  <c r="L28" i="2"/>
  <c r="L31" i="2"/>
  <c r="L33" i="2"/>
  <c r="G35" i="2"/>
  <c r="L37" i="2"/>
  <c r="G39" i="2"/>
  <c r="L41" i="2"/>
  <c r="H43" i="2"/>
  <c r="H29" i="2"/>
  <c r="K32" i="2"/>
  <c r="H34" i="2"/>
  <c r="H35" i="2"/>
  <c r="L36" i="2"/>
  <c r="H38" i="2"/>
  <c r="H39" i="2"/>
  <c r="L40" i="2"/>
  <c r="H42" i="2"/>
  <c r="H37" i="2"/>
  <c r="G31" i="2"/>
  <c r="G33" i="2"/>
  <c r="L35" i="2"/>
  <c r="G37" i="2"/>
  <c r="L39" i="2"/>
  <c r="G41" i="2"/>
  <c r="L42" i="2"/>
  <c r="I33" i="2"/>
  <c r="G34" i="2"/>
  <c r="M33" i="2"/>
  <c r="K34" i="2"/>
  <c r="H30" i="2"/>
  <c r="L30" i="2"/>
  <c r="K31" i="2"/>
  <c r="G43" i="2"/>
  <c r="M35" i="2"/>
  <c r="M37" i="2"/>
  <c r="M39" i="2"/>
  <c r="M41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W12" i="1"/>
  <c r="M11" i="1"/>
  <c r="M10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G10" i="1"/>
  <c r="G55" i="1" s="1"/>
  <c r="G25" i="1"/>
  <c r="G70" i="1" s="1"/>
  <c r="G24" i="1"/>
  <c r="G69" i="1" s="1"/>
  <c r="G23" i="1"/>
  <c r="G68" i="1" s="1"/>
  <c r="G22" i="1"/>
  <c r="G67" i="1" s="1"/>
  <c r="G21" i="1"/>
  <c r="G66" i="1" s="1"/>
  <c r="G20" i="1"/>
  <c r="G65" i="1" s="1"/>
  <c r="G19" i="1"/>
  <c r="G64" i="1" s="1"/>
  <c r="G18" i="1"/>
  <c r="G17" i="1"/>
  <c r="G62" i="1" s="1"/>
  <c r="G16" i="1"/>
  <c r="G61" i="1" s="1"/>
  <c r="G15" i="1"/>
  <c r="G60" i="1" s="1"/>
  <c r="G63" i="1"/>
  <c r="G14" i="1"/>
  <c r="G59" i="1" s="1"/>
  <c r="G13" i="1"/>
  <c r="G58" i="1" s="1"/>
  <c r="Q12" i="1"/>
  <c r="G11" i="1"/>
  <c r="G56" i="1" s="1"/>
  <c r="U12" i="1"/>
  <c r="L57" i="1" l="1"/>
  <c r="V12" i="1"/>
  <c r="J57" i="1"/>
  <c r="T12" i="1"/>
  <c r="P12" i="1"/>
  <c r="F57" i="1"/>
  <c r="H57" i="1"/>
  <c r="R12" i="1"/>
  <c r="S12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5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55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55" i="1"/>
  <c r="L5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55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H56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5" i="1"/>
  <c r="C33" i="1" l="1"/>
  <c r="C32" i="1"/>
  <c r="C30" i="1"/>
  <c r="C31" i="1"/>
  <c r="C29" i="1"/>
  <c r="C36" i="1" l="1"/>
  <c r="G34" i="1" l="1"/>
  <c r="I34" i="1"/>
  <c r="K34" i="1"/>
  <c r="L34" i="1"/>
  <c r="J34" i="1"/>
  <c r="H34" i="1"/>
  <c r="F34" i="1"/>
  <c r="M34" i="1"/>
  <c r="J41" i="1"/>
  <c r="I33" i="1"/>
  <c r="M33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F42" i="1"/>
  <c r="J42" i="1"/>
  <c r="F43" i="1"/>
  <c r="J43" i="1"/>
  <c r="F44" i="1"/>
  <c r="J44" i="1"/>
  <c r="F45" i="1"/>
  <c r="J45" i="1"/>
  <c r="F46" i="1"/>
  <c r="J46" i="1"/>
  <c r="F47" i="1"/>
  <c r="J47" i="1"/>
  <c r="G32" i="1"/>
  <c r="K32" i="1"/>
  <c r="K40" i="1"/>
  <c r="H42" i="1"/>
  <c r="L43" i="1"/>
  <c r="L44" i="1"/>
  <c r="L45" i="1"/>
  <c r="L46" i="1"/>
  <c r="L47" i="1"/>
  <c r="M32" i="1"/>
  <c r="H33" i="1"/>
  <c r="H35" i="1"/>
  <c r="H36" i="1"/>
  <c r="H37" i="1"/>
  <c r="H38" i="1"/>
  <c r="H39" i="1"/>
  <c r="H40" i="1"/>
  <c r="H41" i="1"/>
  <c r="I42" i="1"/>
  <c r="I43" i="1"/>
  <c r="I44" i="1"/>
  <c r="I45" i="1"/>
  <c r="I46" i="1"/>
  <c r="I47" i="1"/>
  <c r="J32" i="1"/>
  <c r="F33" i="1"/>
  <c r="J33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H32" i="1"/>
  <c r="L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G41" i="1"/>
  <c r="L41" i="1"/>
  <c r="L42" i="1"/>
  <c r="H43" i="1"/>
  <c r="H44" i="1"/>
  <c r="H45" i="1"/>
  <c r="H46" i="1"/>
  <c r="H47" i="1"/>
  <c r="I32" i="1"/>
  <c r="L33" i="1"/>
  <c r="L35" i="1"/>
  <c r="L36" i="1"/>
  <c r="L37" i="1"/>
  <c r="L38" i="1"/>
  <c r="L39" i="1"/>
  <c r="L40" i="1"/>
  <c r="M41" i="1"/>
  <c r="M42" i="1"/>
  <c r="M43" i="1"/>
  <c r="M44" i="1"/>
  <c r="M45" i="1"/>
  <c r="M46" i="1"/>
  <c r="M47" i="1"/>
  <c r="F32" i="1"/>
  <c r="T4" i="1"/>
  <c r="T3" i="1"/>
  <c r="S4" i="1"/>
  <c r="S3" i="1"/>
  <c r="R4" i="1"/>
  <c r="R3" i="1"/>
  <c r="P3" i="1"/>
  <c r="Q4" i="1"/>
  <c r="Q3" i="1"/>
  <c r="P4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10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10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10" i="1"/>
  <c r="P11" i="1"/>
  <c r="Q11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Q10" i="1"/>
  <c r="P10" i="1"/>
</calcChain>
</file>

<file path=xl/sharedStrings.xml><?xml version="1.0" encoding="utf-8"?>
<sst xmlns="http://schemas.openxmlformats.org/spreadsheetml/2006/main" count="1157" uniqueCount="138">
  <si>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</si>
  <si>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</si>
  <si>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</si>
  <si>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</si>
  <si>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</si>
  <si>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</si>
  <si>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</si>
  <si>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</si>
  <si>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</si>
  <si>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</si>
  <si>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</si>
  <si>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</si>
  <si>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</si>
  <si>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</si>
  <si>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</si>
  <si>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</si>
  <si>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</si>
  <si>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</si>
  <si>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</si>
  <si>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</si>
  <si>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</si>
  <si>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</si>
  <si>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</si>
  <si>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</si>
  <si>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</si>
  <si>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</si>
  <si>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</si>
  <si>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</si>
  <si>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</si>
  <si>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</si>
  <si>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</si>
  <si>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</si>
  <si>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</si>
  <si>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</si>
  <si>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</si>
  <si>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</si>
  <si>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</si>
  <si>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</si>
  <si>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</si>
  <si>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</si>
  <si>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</si>
  <si>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</si>
  <si>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</si>
  <si>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Power Numbers</t>
  </si>
  <si>
    <t xml:space="preserve">CLKS+Leakage </t>
  </si>
  <si>
    <t>Module</t>
  </si>
  <si>
    <t>Enabled?</t>
  </si>
  <si>
    <t>DDR3</t>
  </si>
  <si>
    <t>PCIE</t>
  </si>
  <si>
    <t>UART</t>
  </si>
  <si>
    <t>Core 0 Activity</t>
  </si>
  <si>
    <t>Total Power</t>
  </si>
  <si>
    <t>Power in W</t>
  </si>
  <si>
    <t>NOTE: Enable (1) or Disable (0) modules to see power consumption. CLKS and Core are a must</t>
  </si>
  <si>
    <t>Note: Power numbers when using only Core 0 and all peripherals OFF (including PCIE). Numbers reported include leakage, clock tree, and phase-locked loop (PLL) power in addition to core processing power. Numbers based on worst case corner lot material. For more info go to http://www.ti.com/lit/an/sprabi5a/sprabi5a.pdf</t>
  </si>
  <si>
    <t>Bandwidth</t>
  </si>
  <si>
    <t>Bandwidth (MB/s)</t>
  </si>
  <si>
    <t>cmp</t>
  </si>
  <si>
    <t xml:space="preserve">  Function</t>
  </si>
  <si>
    <t xml:space="preserve">     4096 words</t>
  </si>
  <si>
    <t xml:space="preserve">    32768 words</t>
  </si>
  <si>
    <t xml:space="preserve">  1048576 words</t>
  </si>
  <si>
    <t>1073741824 words</t>
  </si>
  <si>
    <t xml:space="preserve"> atan2dp_i</t>
  </si>
  <si>
    <t xml:space="preserve"> atan2sp_i</t>
  </si>
  <si>
    <t xml:space="preserve">  atandp_i</t>
  </si>
  <si>
    <t xml:space="preserve">  atansp_i</t>
  </si>
  <si>
    <t xml:space="preserve">     cmp_i</t>
  </si>
  <si>
    <t xml:space="preserve">   cosdp_i</t>
  </si>
  <si>
    <t xml:space="preserve">   cossp_i</t>
  </si>
  <si>
    <t xml:space="preserve">   divdp_i</t>
  </si>
  <si>
    <t xml:space="preserve">   divsp_i</t>
  </si>
  <si>
    <t xml:space="preserve"> exp10dp_i</t>
  </si>
  <si>
    <t xml:space="preserve"> exp10sp_i</t>
  </si>
  <si>
    <t xml:space="preserve">  exp2dp_i</t>
  </si>
  <si>
    <t xml:space="preserve">  exp2sp_i</t>
  </si>
  <si>
    <t xml:space="preserve">   expdp_i</t>
  </si>
  <si>
    <t xml:space="preserve">   expsp_i</t>
  </si>
  <si>
    <t xml:space="preserve"> log10dp_i</t>
  </si>
  <si>
    <t xml:space="preserve"> log10sp_i</t>
  </si>
  <si>
    <t xml:space="preserve">  log2dp_i</t>
  </si>
  <si>
    <t xml:space="preserve">  log2sp_i</t>
  </si>
  <si>
    <t xml:space="preserve">   logdp_i</t>
  </si>
  <si>
    <t xml:space="preserve">   logsp_i</t>
  </si>
  <si>
    <t xml:space="preserve">   powdp_i</t>
  </si>
  <si>
    <t xml:space="preserve">   powsp_i</t>
  </si>
  <si>
    <t xml:space="preserve"> recipdp_i</t>
  </si>
  <si>
    <t xml:space="preserve"> recipsp_i</t>
  </si>
  <si>
    <t xml:space="preserve"> rsqrtdp_i</t>
  </si>
  <si>
    <t xml:space="preserve"> rsqrtsp_i</t>
  </si>
  <si>
    <t xml:space="preserve">   sindp_i</t>
  </si>
  <si>
    <t xml:space="preserve">   sinsp_i</t>
  </si>
  <si>
    <t xml:space="preserve">  sqrtdp_i</t>
  </si>
  <si>
    <t xml:space="preserve">  sqrtsp_i</t>
  </si>
  <si>
    <t>N/A</t>
  </si>
  <si>
    <t>4K</t>
  </si>
  <si>
    <t>32K</t>
  </si>
  <si>
    <t>1M</t>
  </si>
  <si>
    <t>1G</t>
  </si>
  <si>
    <t>cmp(byte a,byte b) -&gt; if a&gt;b then 1</t>
  </si>
  <si>
    <t>RAW Output</t>
  </si>
  <si>
    <t>SP= 32 bits (except cmp -&gt; 8 bits), DP = 64 bits</t>
  </si>
  <si>
    <t>cmp (8-bit data)</t>
  </si>
  <si>
    <t>cmp (cycles/byte)</t>
  </si>
  <si>
    <t>Cycles/Operation</t>
  </si>
  <si>
    <t xml:space="preserve">Intel i7 @2.7GHz  </t>
  </si>
  <si>
    <t>Core Frequency (GHz):</t>
  </si>
  <si>
    <t xml:space="preserve">     cmp</t>
  </si>
  <si>
    <t xml:space="preserve">   atan2dp</t>
  </si>
  <si>
    <t xml:space="preserve">   atan2sp</t>
  </si>
  <si>
    <t xml:space="preserve">    atandp</t>
  </si>
  <si>
    <t xml:space="preserve">    atansp</t>
  </si>
  <si>
    <t xml:space="preserve">     cosdp</t>
  </si>
  <si>
    <t xml:space="preserve">     cossp</t>
  </si>
  <si>
    <t xml:space="preserve">     divdp</t>
  </si>
  <si>
    <t xml:space="preserve">     divsp</t>
  </si>
  <si>
    <t xml:space="preserve">   exp10dp</t>
  </si>
  <si>
    <t xml:space="preserve">   exp10sp</t>
  </si>
  <si>
    <t xml:space="preserve">    exp2dp</t>
  </si>
  <si>
    <t xml:space="preserve">    exp2sp</t>
  </si>
  <si>
    <t xml:space="preserve">     expdp</t>
  </si>
  <si>
    <t xml:space="preserve">     expsp</t>
  </si>
  <si>
    <t xml:space="preserve">   log10dp</t>
  </si>
  <si>
    <t xml:space="preserve">   log10sp</t>
  </si>
  <si>
    <t xml:space="preserve">    log2dp</t>
  </si>
  <si>
    <t xml:space="preserve">    log2sp</t>
  </si>
  <si>
    <t xml:space="preserve">     logdp</t>
  </si>
  <si>
    <t xml:space="preserve">     logsp</t>
  </si>
  <si>
    <t xml:space="preserve">     powdp</t>
  </si>
  <si>
    <t xml:space="preserve">     powsp</t>
  </si>
  <si>
    <t xml:space="preserve">   recipdp</t>
  </si>
  <si>
    <t xml:space="preserve">   recipsp</t>
  </si>
  <si>
    <t xml:space="preserve">   rsqrtdp</t>
  </si>
  <si>
    <t xml:space="preserve">   rsqrtsp</t>
  </si>
  <si>
    <t xml:space="preserve">     sindp</t>
  </si>
  <si>
    <t xml:space="preserve">     sinsp</t>
  </si>
  <si>
    <t xml:space="preserve">    sqrtdp</t>
  </si>
  <si>
    <t xml:space="preserve">    sqrtsp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</si>
</sst>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0" fillId="0" borderId="0" xfId="0" applyFill="1"/>
    <xf numFmtId="0" fontId="0" fillId="9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0" fontId="0" fillId="9" borderId="9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73" zoomScaleNormal="100" workbookViewId="0">
      <selection activeCell="E73" sqref="E73:E103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46" t="s">
        <v>4</v>
      </c>
      <c r="G1" s="47"/>
      <c r="H1" s="47"/>
      <c r="I1" s="47"/>
      <c r="J1" s="48"/>
      <c r="K1" s="52"/>
      <c r="L1" s="52"/>
      <c r="M1" s="52"/>
      <c r="O1" s="6" t="s">
        <v>9</v>
      </c>
      <c r="P1" s="46" t="s">
        <v>38</v>
      </c>
      <c r="Q1" s="47"/>
      <c r="R1" s="47"/>
      <c r="S1" s="47"/>
      <c r="T1" s="48"/>
      <c r="U1" s="52"/>
      <c r="V1" s="52"/>
      <c r="W1" s="52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5" t="s">
        <v>10</v>
      </c>
      <c r="G7" s="45"/>
      <c r="H7" s="45" t="s">
        <v>11</v>
      </c>
      <c r="I7" s="45"/>
      <c r="J7" s="45" t="s">
        <v>12</v>
      </c>
      <c r="K7" s="45"/>
      <c r="L7" s="45" t="s">
        <v>13</v>
      </c>
      <c r="M7" s="45"/>
      <c r="O7" s="12" t="s">
        <v>15</v>
      </c>
      <c r="P7" s="45" t="s">
        <v>10</v>
      </c>
      <c r="Q7" s="45"/>
      <c r="R7" s="45" t="s">
        <v>11</v>
      </c>
      <c r="S7" s="45"/>
      <c r="T7" s="45" t="s">
        <v>12</v>
      </c>
      <c r="U7" s="45"/>
      <c r="V7" s="45" t="s">
        <v>13</v>
      </c>
      <c r="W7" s="45"/>
    </row>
    <row r="8" spans="4:23" x14ac:dyDescent="0.25">
      <c r="E8" s="6" t="s">
        <v>9</v>
      </c>
      <c r="F8" s="41" t="s">
        <v>37</v>
      </c>
      <c r="G8" s="42"/>
      <c r="H8" s="42"/>
      <c r="I8" s="42"/>
      <c r="J8" s="42"/>
      <c r="K8" s="42"/>
      <c r="L8" s="42"/>
      <c r="M8" s="42"/>
      <c r="O8" s="6" t="s">
        <v>9</v>
      </c>
      <c r="P8" s="41" t="s">
        <v>104</v>
      </c>
      <c r="Q8" s="42"/>
      <c r="R8" s="42"/>
      <c r="S8" s="42"/>
      <c r="T8" s="42"/>
      <c r="U8" s="42"/>
      <c r="V8" s="42"/>
      <c r="W8" s="42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101073</v>
      </c>
      <c r="G10" s="20">
        <f>$F73</f>
        <v>351517</v>
      </c>
      <c r="H10" s="20">
        <f>$G74</f>
        <v>623255</v>
      </c>
      <c r="I10" s="20">
        <f>$G73</f>
        <v>2464043</v>
      </c>
      <c r="J10" s="20">
        <f>$H74</f>
        <v>19758177</v>
      </c>
      <c r="K10" s="20">
        <f>$H73</f>
        <v>69799382</v>
      </c>
      <c r="L10" s="20">
        <f>$I74</f>
        <v>8187959975</v>
      </c>
      <c r="M10" s="20">
        <f>$I73</f>
        <v>35034581210</v>
      </c>
      <c r="O10" s="18" t="s">
        <v>26</v>
      </c>
      <c r="P10" s="22">
        <f>F10/4096</f>
        <v>24.676025390625</v>
      </c>
      <c r="Q10" s="22">
        <f>G10/4096</f>
        <v>85.819580078125</v>
      </c>
      <c r="R10" s="22">
        <f>H10/32768</f>
        <v>19.020233154296875</v>
      </c>
      <c r="S10" s="22">
        <f>I10/32768</f>
        <v>75.196624755859375</v>
      </c>
      <c r="T10" s="22">
        <f>J10/(1048576)</f>
        <v>18.842865943908691</v>
      </c>
      <c r="U10" s="22">
        <f>K10/(1048576)</f>
        <v>66.565877914428711</v>
      </c>
      <c r="V10" s="22">
        <f>L10/1073741824</f>
        <v>7.6256319647654891</v>
      </c>
      <c r="W10" s="22">
        <f>M10/1073741824</f>
        <v>32.628496373072267</v>
      </c>
    </row>
    <row r="11" spans="4:23" x14ac:dyDescent="0.25">
      <c r="E11" s="33" t="s">
        <v>17</v>
      </c>
      <c r="F11" s="19">
        <f>$F76</f>
        <v>100024</v>
      </c>
      <c r="G11" s="19">
        <f>$F75</f>
        <v>239732</v>
      </c>
      <c r="H11" s="19">
        <f>$G76</f>
        <v>632427</v>
      </c>
      <c r="I11" s="19">
        <f>$G75</f>
        <v>1569142</v>
      </c>
      <c r="J11" s="19">
        <f>$H76</f>
        <v>15939975</v>
      </c>
      <c r="K11" s="19">
        <f>$H75</f>
        <v>54608816</v>
      </c>
      <c r="L11" s="19">
        <f>$I76</f>
        <v>15613826747</v>
      </c>
      <c r="M11" s="19">
        <f>$I75</f>
        <v>39589765996</v>
      </c>
      <c r="O11" s="10" t="s">
        <v>17</v>
      </c>
      <c r="P11" s="22">
        <f t="shared" ref="P11:P25" si="0">F11/4096</f>
        <v>24.419921875</v>
      </c>
      <c r="Q11" s="22">
        <f t="shared" ref="Q11:Q25" si="1">G11/4096</f>
        <v>58.5283203125</v>
      </c>
      <c r="R11" s="22">
        <f t="shared" ref="R11:S25" si="2">H11/32768</f>
        <v>19.300140380859375</v>
      </c>
      <c r="S11" s="22">
        <f t="shared" si="2"/>
        <v>47.88641357421875</v>
      </c>
      <c r="T11" s="22">
        <f t="shared" ref="T11:U25" si="3">J11/(1048576)</f>
        <v>15.201544761657715</v>
      </c>
      <c r="U11" s="22">
        <f t="shared" si="3"/>
        <v>52.079025268554687</v>
      </c>
      <c r="V11" s="22">
        <f t="shared" ref="V11:W25" si="4">L11/1073741824</f>
        <v>14.541509325616062</v>
      </c>
      <c r="W11" s="22">
        <f t="shared" si="4"/>
        <v>36.870842795819044</v>
      </c>
    </row>
    <row r="12" spans="4:23" x14ac:dyDescent="0.25">
      <c r="E12" s="33" t="s">
        <v>102</v>
      </c>
      <c r="F12" s="19">
        <f>$F77</f>
        <v>0</v>
      </c>
      <c r="G12" s="19" t="s">
        <v>94</v>
      </c>
      <c r="H12" s="19">
        <f>$G77</f>
        <v>0</v>
      </c>
      <c r="I12" s="19" t="s">
        <v>94</v>
      </c>
      <c r="J12" s="19">
        <f>$H77</f>
        <v>0</v>
      </c>
      <c r="K12" s="19" t="s">
        <v>94</v>
      </c>
      <c r="L12" s="19">
        <f>$I77</f>
        <v>0</v>
      </c>
      <c r="M12" s="19" t="s">
        <v>94</v>
      </c>
      <c r="O12" s="10" t="s">
        <v>103</v>
      </c>
      <c r="P12" s="36">
        <f t="shared" si="0"/>
        <v>0</v>
      </c>
      <c r="Q12" s="36" t="e">
        <f t="shared" si="1"/>
        <v>#VALUE!</v>
      </c>
      <c r="R12" s="22">
        <f t="shared" si="2"/>
        <v>0</v>
      </c>
      <c r="S12" s="36" t="e">
        <f t="shared" ref="S12" si="5">I12/4096</f>
        <v>#VALUE!</v>
      </c>
      <c r="T12" s="22">
        <f t="shared" si="3"/>
        <v>0</v>
      </c>
      <c r="U12" s="36" t="e">
        <f t="shared" ref="U12" si="6">K12/4096</f>
        <v>#VALUE!</v>
      </c>
      <c r="V12" s="22">
        <f t="shared" si="4"/>
        <v>0</v>
      </c>
      <c r="W12" s="36" t="e">
        <f t="shared" ref="W12" si="7">M12/4096</f>
        <v>#VALUE!</v>
      </c>
    </row>
    <row r="13" spans="4:23" x14ac:dyDescent="0.25">
      <c r="E13" s="33" t="s">
        <v>18</v>
      </c>
      <c r="F13" s="21">
        <f>$F79</f>
        <v>87581</v>
      </c>
      <c r="G13" s="19">
        <f>$F78</f>
        <v>167009</v>
      </c>
      <c r="H13" s="21">
        <f>$G79</f>
        <v>537779</v>
      </c>
      <c r="I13" s="19">
        <f>$G78</f>
        <v>980377</v>
      </c>
      <c r="J13" s="21">
        <f>$H79</f>
        <v>17051851</v>
      </c>
      <c r="K13" s="19">
        <f>$H78</f>
        <v>31107512</v>
      </c>
      <c r="L13" s="21">
        <f>$I79</f>
        <v>17453082629</v>
      </c>
      <c r="M13" s="19">
        <f>$I78</f>
        <v>31824618980</v>
      </c>
      <c r="O13" s="5" t="s">
        <v>18</v>
      </c>
      <c r="P13" s="36">
        <f t="shared" si="0"/>
        <v>21.382080078125</v>
      </c>
      <c r="Q13" s="36">
        <f t="shared" si="1"/>
        <v>40.773681640625</v>
      </c>
      <c r="R13" s="36">
        <f t="shared" si="2"/>
        <v>16.411712646484375</v>
      </c>
      <c r="S13" s="36">
        <f t="shared" si="2"/>
        <v>29.918731689453125</v>
      </c>
      <c r="T13" s="36">
        <f t="shared" si="3"/>
        <v>16.26191234588623</v>
      </c>
      <c r="U13" s="36">
        <f t="shared" si="3"/>
        <v>29.666435241699219</v>
      </c>
      <c r="V13" s="36">
        <f t="shared" si="4"/>
        <v>16.254449849016964</v>
      </c>
      <c r="W13" s="36">
        <f t="shared" si="4"/>
        <v>29.638986084610224</v>
      </c>
    </row>
    <row r="14" spans="4:23" x14ac:dyDescent="0.25">
      <c r="E14" s="33" t="s">
        <v>27</v>
      </c>
      <c r="F14" s="21">
        <f>$F81</f>
        <v>62781</v>
      </c>
      <c r="G14" s="19">
        <f>$F80</f>
        <v>118978</v>
      </c>
      <c r="H14" s="21">
        <f>$G81</f>
        <v>336881</v>
      </c>
      <c r="I14" s="19">
        <f>$G80</f>
        <v>629049</v>
      </c>
      <c r="J14" s="21">
        <f>$H81</f>
        <v>10612683</v>
      </c>
      <c r="K14" s="19">
        <f>$H80</f>
        <v>19871970</v>
      </c>
      <c r="L14" s="21">
        <f>$I81</f>
        <v>10855165373</v>
      </c>
      <c r="M14" s="19">
        <f>$I80</f>
        <v>20329005024</v>
      </c>
      <c r="O14" s="4" t="s">
        <v>27</v>
      </c>
      <c r="P14" s="22">
        <f t="shared" si="0"/>
        <v>15.327392578125</v>
      </c>
      <c r="Q14" s="22">
        <f t="shared" si="1"/>
        <v>29.04736328125</v>
      </c>
      <c r="R14" s="22">
        <f t="shared" si="2"/>
        <v>10.280792236328125</v>
      </c>
      <c r="S14" s="22">
        <f t="shared" si="2"/>
        <v>19.197052001953125</v>
      </c>
      <c r="T14" s="22">
        <f t="shared" si="3"/>
        <v>10.12104320526123</v>
      </c>
      <c r="U14" s="22">
        <f t="shared" si="3"/>
        <v>18.951387405395508</v>
      </c>
      <c r="V14" s="22">
        <f t="shared" si="4"/>
        <v>10.109660563059151</v>
      </c>
      <c r="W14" s="22">
        <f t="shared" si="4"/>
        <v>18.932861298322678</v>
      </c>
    </row>
    <row r="15" spans="4:23" x14ac:dyDescent="0.25">
      <c r="E15" s="33" t="s">
        <v>21</v>
      </c>
      <c r="F15" s="21">
        <f>$F83</f>
        <v>64658</v>
      </c>
      <c r="G15" s="19">
        <f>$F82</f>
        <v>208569</v>
      </c>
      <c r="H15" s="21">
        <f>$G83</f>
        <v>335861</v>
      </c>
      <c r="I15" s="19">
        <f>$G82</f>
        <v>516961</v>
      </c>
      <c r="J15" s="21">
        <f>$H83</f>
        <v>10619587</v>
      </c>
      <c r="K15" s="19">
        <f>$H82</f>
        <v>12786356</v>
      </c>
      <c r="L15" s="21">
        <f>$I83</f>
        <v>10855520111</v>
      </c>
      <c r="M15" s="19">
        <f>$I82</f>
        <v>12971830966</v>
      </c>
      <c r="O15" s="4" t="s">
        <v>21</v>
      </c>
      <c r="P15" s="22">
        <f t="shared" si="0"/>
        <v>15.78564453125</v>
      </c>
      <c r="Q15" s="22">
        <f t="shared" si="1"/>
        <v>50.920166015625</v>
      </c>
      <c r="R15" s="22">
        <f t="shared" si="2"/>
        <v>10.249664306640625</v>
      </c>
      <c r="S15" s="22">
        <f t="shared" si="2"/>
        <v>15.776397705078125</v>
      </c>
      <c r="T15" s="22">
        <f t="shared" si="3"/>
        <v>10.127627372741699</v>
      </c>
      <c r="U15" s="22">
        <f t="shared" si="3"/>
        <v>12.194019317626953</v>
      </c>
      <c r="V15" s="22">
        <f t="shared" si="4"/>
        <v>10.109990938566625</v>
      </c>
      <c r="W15" s="22">
        <f t="shared" si="4"/>
        <v>12.08095901273191</v>
      </c>
    </row>
    <row r="16" spans="4:23" x14ac:dyDescent="0.25">
      <c r="E16" s="33" t="s">
        <v>22</v>
      </c>
      <c r="F16" s="21">
        <f>$F85</f>
        <v>68694</v>
      </c>
      <c r="G16" s="19">
        <f>$F84</f>
        <v>210327</v>
      </c>
      <c r="H16" s="21">
        <f>$G85</f>
        <v>339598</v>
      </c>
      <c r="I16" s="19">
        <f>$G84</f>
        <v>804187</v>
      </c>
      <c r="J16" s="21">
        <f>$H85</f>
        <v>10626147</v>
      </c>
      <c r="K16" s="19">
        <f>$H84</f>
        <v>13080730</v>
      </c>
      <c r="L16" s="21">
        <f>$I85</f>
        <v>10857908173</v>
      </c>
      <c r="M16" s="19">
        <f>$I84</f>
        <v>12967053680</v>
      </c>
      <c r="O16" s="4" t="s">
        <v>22</v>
      </c>
      <c r="P16" s="22">
        <f t="shared" si="0"/>
        <v>16.77099609375</v>
      </c>
      <c r="Q16" s="22">
        <f t="shared" si="1"/>
        <v>51.349365234375</v>
      </c>
      <c r="R16" s="22">
        <f t="shared" si="2"/>
        <v>10.36370849609375</v>
      </c>
      <c r="S16" s="22">
        <f t="shared" si="2"/>
        <v>24.541839599609375</v>
      </c>
      <c r="T16" s="22">
        <f t="shared" si="3"/>
        <v>10.133883476257324</v>
      </c>
      <c r="U16" s="22">
        <f t="shared" si="3"/>
        <v>12.474756240844727</v>
      </c>
      <c r="V16" s="22">
        <f t="shared" si="4"/>
        <v>10.112214994616807</v>
      </c>
      <c r="W16" s="22">
        <f t="shared" si="4"/>
        <v>12.076509818434715</v>
      </c>
    </row>
    <row r="17" spans="1:23" x14ac:dyDescent="0.25">
      <c r="E17" s="33" t="s">
        <v>23</v>
      </c>
      <c r="F17" s="21">
        <f>$F87</f>
        <v>67247</v>
      </c>
      <c r="G17" s="19">
        <f>$F86</f>
        <v>202807</v>
      </c>
      <c r="H17" s="21">
        <f>$G87</f>
        <v>339329</v>
      </c>
      <c r="I17" s="19">
        <f>$G86</f>
        <v>611421</v>
      </c>
      <c r="J17" s="21">
        <f>$H87</f>
        <v>10606587</v>
      </c>
      <c r="K17" s="19">
        <f>$H86</f>
        <v>10821342</v>
      </c>
      <c r="L17" s="21">
        <f>$I87</f>
        <v>10857283051</v>
      </c>
      <c r="M17" s="19">
        <f>$I86</f>
        <v>10817571704</v>
      </c>
      <c r="O17" s="4" t="s">
        <v>23</v>
      </c>
      <c r="P17" s="22">
        <f t="shared" si="0"/>
        <v>16.417724609375</v>
      </c>
      <c r="Q17" s="22">
        <f t="shared" si="1"/>
        <v>49.513427734375</v>
      </c>
      <c r="R17" s="22">
        <f t="shared" si="2"/>
        <v>10.355499267578125</v>
      </c>
      <c r="S17" s="22">
        <f t="shared" si="2"/>
        <v>18.659088134765625</v>
      </c>
      <c r="T17" s="22">
        <f t="shared" si="3"/>
        <v>10.115229606628418</v>
      </c>
      <c r="U17" s="22">
        <f t="shared" si="3"/>
        <v>10.320035934448242</v>
      </c>
      <c r="V17" s="22">
        <f t="shared" si="4"/>
        <v>10.111632804386318</v>
      </c>
      <c r="W17" s="22">
        <f t="shared" si="4"/>
        <v>10.074648730456829</v>
      </c>
    </row>
    <row r="18" spans="1:23" x14ac:dyDescent="0.25">
      <c r="E18" s="33" t="s">
        <v>35</v>
      </c>
      <c r="F18" s="21">
        <f>$F89</f>
        <v>89072</v>
      </c>
      <c r="G18" s="19">
        <f>$F88</f>
        <v>249334</v>
      </c>
      <c r="H18" s="21">
        <f>$G89</f>
        <v>539377</v>
      </c>
      <c r="I18" s="19">
        <f>$G88</f>
        <v>1617860</v>
      </c>
      <c r="J18" s="21">
        <f>$H89</f>
        <v>17052907</v>
      </c>
      <c r="K18" s="19">
        <f>$H88</f>
        <v>20467122</v>
      </c>
      <c r="L18" s="21">
        <f>$I89</f>
        <v>17453614277</v>
      </c>
      <c r="M18" s="19">
        <f>$I88</f>
        <v>12057442448</v>
      </c>
      <c r="O18" s="4" t="s">
        <v>35</v>
      </c>
      <c r="P18" s="22">
        <f t="shared" si="0"/>
        <v>21.74609375</v>
      </c>
      <c r="Q18" s="22">
        <f t="shared" si="1"/>
        <v>60.87255859375</v>
      </c>
      <c r="R18" s="22">
        <f t="shared" si="2"/>
        <v>16.460479736328125</v>
      </c>
      <c r="S18" s="22">
        <f t="shared" si="2"/>
        <v>49.3731689453125</v>
      </c>
      <c r="T18" s="22">
        <f t="shared" si="3"/>
        <v>16.262919425964355</v>
      </c>
      <c r="U18" s="22">
        <f t="shared" si="3"/>
        <v>19.51896858215332</v>
      </c>
      <c r="V18" s="22">
        <f t="shared" si="4"/>
        <v>16.254944984801114</v>
      </c>
      <c r="W18" s="22">
        <f t="shared" si="4"/>
        <v>11.229368343949318</v>
      </c>
    </row>
    <row r="19" spans="1:23" x14ac:dyDescent="0.25">
      <c r="E19" s="33" t="s">
        <v>36</v>
      </c>
      <c r="F19" s="21">
        <f>$F91</f>
        <v>90466</v>
      </c>
      <c r="G19" s="19">
        <f>$F90</f>
        <v>245222</v>
      </c>
      <c r="H19" s="21">
        <f>$G91</f>
        <v>539229</v>
      </c>
      <c r="I19" s="19">
        <f>$G90</f>
        <v>1614320</v>
      </c>
      <c r="J19" s="21">
        <f>$H91</f>
        <v>17057757</v>
      </c>
      <c r="K19" s="19">
        <f>$H90</f>
        <v>26249636</v>
      </c>
      <c r="L19" s="21">
        <f>$I91</f>
        <v>17455418649</v>
      </c>
      <c r="M19" s="19">
        <f>$I90</f>
        <v>12059258294</v>
      </c>
      <c r="O19" s="4" t="s">
        <v>36</v>
      </c>
      <c r="P19" s="22">
        <f t="shared" si="0"/>
        <v>22.08642578125</v>
      </c>
      <c r="Q19" s="22">
        <f t="shared" si="1"/>
        <v>59.86865234375</v>
      </c>
      <c r="R19" s="22">
        <f t="shared" si="2"/>
        <v>16.455963134765625</v>
      </c>
      <c r="S19" s="22">
        <f t="shared" si="2"/>
        <v>49.26513671875</v>
      </c>
      <c r="T19" s="22">
        <f t="shared" si="3"/>
        <v>16.267544746398926</v>
      </c>
      <c r="U19" s="22">
        <f t="shared" si="3"/>
        <v>25.033603668212891</v>
      </c>
      <c r="V19" s="22">
        <f t="shared" si="4"/>
        <v>16.256625437177718</v>
      </c>
      <c r="W19" s="22">
        <f t="shared" si="4"/>
        <v>11.231059482321143</v>
      </c>
    </row>
    <row r="20" spans="1:23" x14ac:dyDescent="0.25">
      <c r="E20" s="33" t="s">
        <v>24</v>
      </c>
      <c r="F20" s="21">
        <f>$F93</f>
        <v>117326</v>
      </c>
      <c r="G20" s="19">
        <f>$F92</f>
        <v>243684</v>
      </c>
      <c r="H20" s="21">
        <f>$G93</f>
        <v>750239</v>
      </c>
      <c r="I20" s="19">
        <f>$G92</f>
        <v>1613500</v>
      </c>
      <c r="J20" s="21">
        <f>$H93</f>
        <v>23870359</v>
      </c>
      <c r="K20" s="19">
        <f>$H92</f>
        <v>23308104</v>
      </c>
      <c r="L20" s="21">
        <f>$I93</f>
        <v>24430651045</v>
      </c>
      <c r="M20" s="19">
        <f>$I92</f>
        <v>12057435478</v>
      </c>
      <c r="O20" s="4" t="s">
        <v>24</v>
      </c>
      <c r="P20" s="22">
        <f t="shared" si="0"/>
        <v>28.64404296875</v>
      </c>
      <c r="Q20" s="22">
        <f t="shared" si="1"/>
        <v>59.4931640625</v>
      </c>
      <c r="R20" s="22">
        <f t="shared" si="2"/>
        <v>22.895477294921875</v>
      </c>
      <c r="S20" s="22">
        <f t="shared" si="2"/>
        <v>49.2401123046875</v>
      </c>
      <c r="T20" s="22">
        <f t="shared" si="3"/>
        <v>22.764548301696777</v>
      </c>
      <c r="U20" s="22">
        <f t="shared" si="3"/>
        <v>22.228340148925781</v>
      </c>
      <c r="V20" s="22">
        <f t="shared" si="4"/>
        <v>22.752816830761731</v>
      </c>
      <c r="W20" s="22">
        <f t="shared" si="4"/>
        <v>11.229361852630973</v>
      </c>
    </row>
    <row r="21" spans="1:23" x14ac:dyDescent="0.25">
      <c r="E21" s="33" t="s">
        <v>25</v>
      </c>
      <c r="F21" s="21">
        <f>$F95</f>
        <v>154101</v>
      </c>
      <c r="G21" s="19">
        <f>$F94</f>
        <v>399585</v>
      </c>
      <c r="H21" s="21">
        <f>$G95</f>
        <v>1046087</v>
      </c>
      <c r="I21" s="19">
        <f>$G94</f>
        <v>2844841</v>
      </c>
      <c r="J21" s="21">
        <f>$H95</f>
        <v>13372015</v>
      </c>
      <c r="K21" s="19">
        <f>$H94</f>
        <v>40597740</v>
      </c>
      <c r="L21" s="21">
        <f>$I95</f>
        <v>8867672097</v>
      </c>
      <c r="M21" s="19">
        <f>$I94</f>
        <v>10433186166</v>
      </c>
      <c r="O21" s="4" t="s">
        <v>25</v>
      </c>
      <c r="P21" s="22">
        <f t="shared" si="0"/>
        <v>37.622314453125</v>
      </c>
      <c r="Q21" s="22">
        <f t="shared" si="1"/>
        <v>97.554931640625</v>
      </c>
      <c r="R21" s="22">
        <f t="shared" si="2"/>
        <v>31.924041748046875</v>
      </c>
      <c r="S21" s="22">
        <f t="shared" si="2"/>
        <v>86.817657470703125</v>
      </c>
      <c r="T21" s="22">
        <f t="shared" si="3"/>
        <v>12.752547264099121</v>
      </c>
      <c r="U21" s="22">
        <f t="shared" si="3"/>
        <v>38.717021942138672</v>
      </c>
      <c r="V21" s="22">
        <f t="shared" si="4"/>
        <v>8.2586632082238793</v>
      </c>
      <c r="W21" s="22">
        <f t="shared" si="4"/>
        <v>9.7166618015617132</v>
      </c>
    </row>
    <row r="22" spans="1:23" x14ac:dyDescent="0.25">
      <c r="E22" s="35" t="s">
        <v>28</v>
      </c>
      <c r="F22" s="21">
        <f>$F97</f>
        <v>60933</v>
      </c>
      <c r="G22" s="19">
        <f>$F96</f>
        <v>134787</v>
      </c>
      <c r="H22" s="21">
        <f>$G97</f>
        <v>315235</v>
      </c>
      <c r="I22" s="19">
        <f>$G96</f>
        <v>728335</v>
      </c>
      <c r="J22" s="21">
        <f>$H97</f>
        <v>9866947</v>
      </c>
      <c r="K22" s="19">
        <f>$H96</f>
        <v>22986412</v>
      </c>
      <c r="L22" s="21">
        <f>$I97</f>
        <v>10088606389</v>
      </c>
      <c r="M22" s="19">
        <f>$I96</f>
        <v>23493624984</v>
      </c>
      <c r="O22" s="4" t="s">
        <v>28</v>
      </c>
      <c r="P22" s="22">
        <f t="shared" si="0"/>
        <v>14.876220703125</v>
      </c>
      <c r="Q22" s="22">
        <f t="shared" si="1"/>
        <v>32.906982421875</v>
      </c>
      <c r="R22" s="22">
        <f t="shared" si="2"/>
        <v>9.620208740234375</v>
      </c>
      <c r="S22" s="22">
        <f t="shared" si="2"/>
        <v>22.227020263671875</v>
      </c>
      <c r="T22" s="22">
        <f t="shared" si="3"/>
        <v>9.4098539352416992</v>
      </c>
      <c r="U22" s="22">
        <f t="shared" si="3"/>
        <v>21.921550750732422</v>
      </c>
      <c r="V22" s="22">
        <f t="shared" si="4"/>
        <v>9.3957468764856458</v>
      </c>
      <c r="W22" s="22">
        <f t="shared" si="4"/>
        <v>21.88014330714941</v>
      </c>
    </row>
    <row r="23" spans="1:23" x14ac:dyDescent="0.25">
      <c r="E23" s="35" t="s">
        <v>29</v>
      </c>
      <c r="F23" s="21">
        <f>$F99</f>
        <v>65932</v>
      </c>
      <c r="G23" s="19">
        <f>$F98</f>
        <v>134859</v>
      </c>
      <c r="H23" s="21">
        <f>$G99</f>
        <v>365859</v>
      </c>
      <c r="I23" s="19">
        <f>$G98</f>
        <v>729997</v>
      </c>
      <c r="J23" s="21">
        <f>$H99</f>
        <v>11509221</v>
      </c>
      <c r="K23" s="19">
        <f>$H98</f>
        <v>23019656</v>
      </c>
      <c r="L23" s="21">
        <f>$I99</f>
        <v>11777824837</v>
      </c>
      <c r="M23" s="19">
        <f>$I98</f>
        <v>23549666330</v>
      </c>
      <c r="O23" s="4" t="s">
        <v>29</v>
      </c>
      <c r="P23" s="22">
        <f t="shared" si="0"/>
        <v>16.0966796875</v>
      </c>
      <c r="Q23" s="22">
        <f t="shared" si="1"/>
        <v>32.924560546875</v>
      </c>
      <c r="R23" s="22">
        <f t="shared" si="2"/>
        <v>11.165130615234375</v>
      </c>
      <c r="S23" s="22">
        <f t="shared" si="2"/>
        <v>22.277740478515625</v>
      </c>
      <c r="T23" s="22">
        <f t="shared" si="3"/>
        <v>10.976048469543457</v>
      </c>
      <c r="U23" s="22">
        <f t="shared" si="3"/>
        <v>21.953254699707031</v>
      </c>
      <c r="V23" s="22">
        <f t="shared" si="4"/>
        <v>10.968954150564969</v>
      </c>
      <c r="W23" s="22">
        <f t="shared" si="4"/>
        <v>21.932335877791047</v>
      </c>
    </row>
    <row r="24" spans="1:23" x14ac:dyDescent="0.25">
      <c r="E24" s="35" t="s">
        <v>30</v>
      </c>
      <c r="F24" s="21">
        <f>$F101</f>
        <v>85181</v>
      </c>
      <c r="G24" s="19">
        <f>$F100</f>
        <v>167260</v>
      </c>
      <c r="H24" s="21">
        <f>$G101</f>
        <v>509901</v>
      </c>
      <c r="I24" s="19">
        <f>$G100</f>
        <v>960678</v>
      </c>
      <c r="J24" s="21">
        <f>$H101</f>
        <v>16150663</v>
      </c>
      <c r="K24" s="19">
        <f>$H100</f>
        <v>25193194</v>
      </c>
      <c r="L24" s="21">
        <f>$I101</f>
        <v>16531530201</v>
      </c>
      <c r="M24" s="19">
        <f>$I100</f>
        <v>25379239884</v>
      </c>
      <c r="O24" s="9" t="s">
        <v>30</v>
      </c>
      <c r="P24" s="22">
        <f t="shared" si="0"/>
        <v>20.796142578125</v>
      </c>
      <c r="Q24" s="22">
        <f t="shared" si="1"/>
        <v>40.8349609375</v>
      </c>
      <c r="R24" s="22">
        <f t="shared" si="2"/>
        <v>15.560943603515625</v>
      </c>
      <c r="S24" s="22">
        <f t="shared" si="2"/>
        <v>29.31756591796875</v>
      </c>
      <c r="T24" s="22">
        <f t="shared" si="3"/>
        <v>15.402472496032715</v>
      </c>
      <c r="U24" s="22">
        <f t="shared" si="3"/>
        <v>24.026102066040039</v>
      </c>
      <c r="V24" s="22">
        <f t="shared" si="4"/>
        <v>15.396187269128859</v>
      </c>
      <c r="W24" s="22">
        <f t="shared" si="4"/>
        <v>23.636259030550718</v>
      </c>
    </row>
    <row r="25" spans="1:23" x14ac:dyDescent="0.25">
      <c r="A25" s="51" t="s">
        <v>53</v>
      </c>
      <c r="B25" s="51"/>
      <c r="C25" s="51"/>
      <c r="E25" s="35" t="s">
        <v>31</v>
      </c>
      <c r="F25" s="21">
        <f>$F103</f>
        <v>70790</v>
      </c>
      <c r="G25" s="19">
        <f>$F102</f>
        <v>138351</v>
      </c>
      <c r="H25" s="21">
        <f>$G103</f>
        <v>383081</v>
      </c>
      <c r="I25" s="19">
        <f>$G102</f>
        <v>779207</v>
      </c>
      <c r="J25" s="21">
        <f>$H103</f>
        <v>12117347</v>
      </c>
      <c r="K25" s="19">
        <f>$H102</f>
        <v>24530694</v>
      </c>
      <c r="L25" s="21">
        <f>$I103</f>
        <v>12391669595</v>
      </c>
      <c r="M25" s="19">
        <f>$I102</f>
        <v>25089344962</v>
      </c>
      <c r="O25" s="10" t="s">
        <v>31</v>
      </c>
      <c r="P25" s="22">
        <f t="shared" si="0"/>
        <v>17.28271484375</v>
      </c>
      <c r="Q25" s="22">
        <f t="shared" si="1"/>
        <v>33.777099609375</v>
      </c>
      <c r="R25" s="22">
        <f t="shared" si="2"/>
        <v>11.690704345703125</v>
      </c>
      <c r="S25" s="22">
        <f t="shared" si="2"/>
        <v>23.779510498046875</v>
      </c>
      <c r="T25" s="22">
        <f t="shared" si="3"/>
        <v>11.556002616882324</v>
      </c>
      <c r="U25" s="22">
        <f t="shared" si="3"/>
        <v>23.394292831420898</v>
      </c>
      <c r="V25" s="22">
        <f t="shared" si="4"/>
        <v>11.540641630999744</v>
      </c>
      <c r="W25" s="22">
        <f t="shared" si="4"/>
        <v>23.366273345425725</v>
      </c>
    </row>
    <row r="26" spans="1:23" x14ac:dyDescent="0.25">
      <c r="A26" s="51"/>
      <c r="B26" s="51"/>
      <c r="C26" s="51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51"/>
      <c r="B27" s="51"/>
      <c r="C27" s="51"/>
      <c r="E27" s="43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26" t="s">
        <v>45</v>
      </c>
      <c r="B28" s="26" t="s">
        <v>46</v>
      </c>
      <c r="C28" s="26" t="s">
        <v>52</v>
      </c>
      <c r="E28" s="44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5" t="s">
        <v>95</v>
      </c>
      <c r="G29" s="45"/>
      <c r="H29" s="45" t="s">
        <v>96</v>
      </c>
      <c r="I29" s="45"/>
      <c r="J29" s="45" t="s">
        <v>97</v>
      </c>
      <c r="K29" s="45"/>
      <c r="L29" s="45" t="s">
        <v>98</v>
      </c>
      <c r="M29" s="45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1" t="s">
        <v>42</v>
      </c>
      <c r="G30" s="42"/>
      <c r="H30" s="42"/>
      <c r="I30" s="42"/>
      <c r="J30" s="42"/>
      <c r="K30" s="42"/>
      <c r="L30" s="42"/>
      <c r="M30" s="42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3" t="s">
        <v>14</v>
      </c>
      <c r="P31" s="54"/>
      <c r="Q31" s="54"/>
      <c r="R31" s="54"/>
      <c r="S31" s="54"/>
      <c r="T31" s="54"/>
      <c r="U31" s="54"/>
      <c r="V31" s="54"/>
      <c r="W31" s="55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2.5545190020000001E-4</v>
      </c>
      <c r="G32" s="29">
        <f t="shared" ref="G32:M32" si="8">($C$36*G10)/10^9</f>
        <v>8.8842406579999996E-4</v>
      </c>
      <c r="H32" s="29">
        <f t="shared" si="8"/>
        <v>1.5752146870000002E-3</v>
      </c>
      <c r="I32" s="29">
        <f t="shared" si="8"/>
        <v>6.2276222782000007E-3</v>
      </c>
      <c r="J32" s="29">
        <f t="shared" si="8"/>
        <v>4.9936816549799999E-2</v>
      </c>
      <c r="K32" s="29">
        <f t="shared" si="8"/>
        <v>0.17641095806679999</v>
      </c>
      <c r="L32" s="29">
        <f t="shared" si="8"/>
        <v>20.694250040815003</v>
      </c>
      <c r="M32" s="29">
        <f t="shared" si="8"/>
        <v>88.546400550154004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33" si="9">($C$36*F11)/10^9</f>
        <v>2.5280065760000003E-4</v>
      </c>
      <c r="G33" s="29">
        <f t="shared" si="9"/>
        <v>6.0589865680000003E-4</v>
      </c>
      <c r="H33" s="29">
        <f t="shared" si="9"/>
        <v>1.5983959998E-3</v>
      </c>
      <c r="I33" s="29">
        <f t="shared" si="9"/>
        <v>3.9658494908000001E-3</v>
      </c>
      <c r="J33" s="29">
        <f t="shared" si="9"/>
        <v>4.0286692815000004E-2</v>
      </c>
      <c r="K33" s="29">
        <f t="shared" si="9"/>
        <v>0.13801832155839999</v>
      </c>
      <c r="L33" s="29">
        <f t="shared" si="9"/>
        <v>39.462385720367799</v>
      </c>
      <c r="M33" s="29">
        <f t="shared" si="9"/>
        <v>100.05917457829041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ref="F34:M35" si="10">($C$36*F12)/10^9</f>
        <v>0</v>
      </c>
      <c r="G34" s="29" t="e">
        <f t="shared" si="10"/>
        <v>#VALUE!</v>
      </c>
      <c r="H34" s="29">
        <f t="shared" si="10"/>
        <v>0</v>
      </c>
      <c r="I34" s="29" t="e">
        <f t="shared" si="10"/>
        <v>#VALUE!</v>
      </c>
      <c r="J34" s="29">
        <f t="shared" si="10"/>
        <v>0</v>
      </c>
      <c r="K34" s="29" t="e">
        <f t="shared" si="10"/>
        <v>#VALUE!</v>
      </c>
      <c r="L34" s="29">
        <f t="shared" si="10"/>
        <v>0</v>
      </c>
      <c r="M34" s="29" t="e">
        <f t="shared" si="10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10"/>
        <v>2.213522194E-4</v>
      </c>
      <c r="G35" s="29">
        <f t="shared" si="10"/>
        <v>4.220985466E-4</v>
      </c>
      <c r="H35" s="29">
        <f t="shared" si="10"/>
        <v>1.3591826445999999E-3</v>
      </c>
      <c r="I35" s="29">
        <f t="shared" si="10"/>
        <v>2.4778048298000001E-3</v>
      </c>
      <c r="J35" s="29">
        <f t="shared" si="10"/>
        <v>4.3096848217400001E-2</v>
      </c>
      <c r="K35" s="29">
        <f t="shared" si="10"/>
        <v>7.8621125828800001E-2</v>
      </c>
      <c r="L35" s="29">
        <f t="shared" si="10"/>
        <v>44.110921036534599</v>
      </c>
      <c r="M35" s="29">
        <f t="shared" si="10"/>
        <v>80.433542010052008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ref="F36:M36" si="11">($C$36*F14)/10^9</f>
        <v>1.5867269940000002E-4</v>
      </c>
      <c r="G36" s="29">
        <f t="shared" si="11"/>
        <v>3.0070499719999998E-4</v>
      </c>
      <c r="H36" s="29">
        <f t="shared" si="11"/>
        <v>8.5143303940000005E-4</v>
      </c>
      <c r="I36" s="29">
        <f t="shared" si="11"/>
        <v>1.5898584426E-3</v>
      </c>
      <c r="J36" s="29">
        <f t="shared" si="11"/>
        <v>2.6822495014200001E-2</v>
      </c>
      <c r="K36" s="29">
        <f t="shared" si="11"/>
        <v>5.0224416978000001E-2</v>
      </c>
      <c r="L36" s="29">
        <f t="shared" si="11"/>
        <v>27.435344963720201</v>
      </c>
      <c r="M36" s="29">
        <f t="shared" si="11"/>
        <v>51.379527297657603</v>
      </c>
    </row>
    <row r="37" spans="1:15" x14ac:dyDescent="0.25">
      <c r="E37" s="32" t="s">
        <v>21</v>
      </c>
      <c r="F37" s="29">
        <f t="shared" ref="F37:M37" si="12">($C$36*F15)/10^9</f>
        <v>1.6341662919999999E-4</v>
      </c>
      <c r="G37" s="29">
        <f t="shared" si="12"/>
        <v>5.2713729060000001E-4</v>
      </c>
      <c r="H37" s="29">
        <f t="shared" si="12"/>
        <v>8.4885509140000001E-4</v>
      </c>
      <c r="I37" s="29">
        <f t="shared" si="12"/>
        <v>1.3065672313999999E-3</v>
      </c>
      <c r="J37" s="29">
        <f t="shared" si="12"/>
        <v>2.6839944183800001E-2</v>
      </c>
      <c r="K37" s="29">
        <f t="shared" si="12"/>
        <v>3.2316236154400005E-2</v>
      </c>
      <c r="L37" s="29">
        <f t="shared" si="12"/>
        <v>27.436241528541402</v>
      </c>
      <c r="M37" s="29">
        <f t="shared" si="12"/>
        <v>32.785005583468404</v>
      </c>
    </row>
    <row r="38" spans="1:15" x14ac:dyDescent="0.25">
      <c r="E38" s="32" t="s">
        <v>22</v>
      </c>
      <c r="F38" s="29">
        <f t="shared" ref="F38:M38" si="13">($C$36*F16)/10^9</f>
        <v>1.736172156E-4</v>
      </c>
      <c r="G38" s="29">
        <f t="shared" si="13"/>
        <v>5.3158045980000008E-4</v>
      </c>
      <c r="H38" s="29">
        <f t="shared" si="13"/>
        <v>8.5829998520000001E-4</v>
      </c>
      <c r="I38" s="29">
        <f t="shared" si="13"/>
        <v>2.0325022238000001E-3</v>
      </c>
      <c r="J38" s="29">
        <f t="shared" si="13"/>
        <v>2.68565239278E-2</v>
      </c>
      <c r="K38" s="29">
        <f t="shared" si="13"/>
        <v>3.3060237002000004E-2</v>
      </c>
      <c r="L38" s="29">
        <f t="shared" si="13"/>
        <v>27.442277116440202</v>
      </c>
      <c r="M38" s="29">
        <f t="shared" si="13"/>
        <v>32.772931470831999</v>
      </c>
    </row>
    <row r="39" spans="1:15" x14ac:dyDescent="0.25">
      <c r="E39" s="32" t="s">
        <v>23</v>
      </c>
      <c r="F39" s="29">
        <f t="shared" ref="F39:M39" si="14">($C$36*F17)/10^9</f>
        <v>1.6996006780000002E-4</v>
      </c>
      <c r="G39" s="29">
        <f t="shared" si="14"/>
        <v>5.1257441180000004E-4</v>
      </c>
      <c r="H39" s="29">
        <f t="shared" si="14"/>
        <v>8.5762011460000008E-4</v>
      </c>
      <c r="I39" s="29">
        <f t="shared" si="14"/>
        <v>1.5453054354E-3</v>
      </c>
      <c r="J39" s="29">
        <f t="shared" si="14"/>
        <v>2.68070879838E-2</v>
      </c>
      <c r="K39" s="29">
        <f t="shared" si="14"/>
        <v>2.7349859770800001E-2</v>
      </c>
      <c r="L39" s="29">
        <f t="shared" si="14"/>
        <v>27.440697183097402</v>
      </c>
      <c r="M39" s="29">
        <f t="shared" si="14"/>
        <v>27.340330724689601</v>
      </c>
    </row>
    <row r="40" spans="1:15" x14ac:dyDescent="0.25">
      <c r="E40" s="32" t="s">
        <v>35</v>
      </c>
      <c r="F40" s="29">
        <f t="shared" ref="F40:M40" si="15">($C$36*F18)/10^9</f>
        <v>2.2512057279999999E-4</v>
      </c>
      <c r="G40" s="29">
        <f t="shared" si="15"/>
        <v>6.3016675160000005E-4</v>
      </c>
      <c r="H40" s="29">
        <f t="shared" si="15"/>
        <v>1.3632214298E-3</v>
      </c>
      <c r="I40" s="29">
        <f t="shared" si="15"/>
        <v>4.0889793639999998E-3</v>
      </c>
      <c r="J40" s="29">
        <f t="shared" si="15"/>
        <v>4.30995171518E-2</v>
      </c>
      <c r="K40" s="29">
        <f t="shared" si="15"/>
        <v>5.1728604142800005E-2</v>
      </c>
      <c r="L40" s="29">
        <f t="shared" si="15"/>
        <v>44.112264723689805</v>
      </c>
      <c r="M40" s="29">
        <f t="shared" si="15"/>
        <v>30.473980043075201</v>
      </c>
    </row>
    <row r="41" spans="1:15" x14ac:dyDescent="0.25">
      <c r="E41" s="32" t="s">
        <v>36</v>
      </c>
      <c r="F41" s="29">
        <f t="shared" ref="F41:M41" si="16">($C$36*F19)/10^9</f>
        <v>2.2864376840000001E-4</v>
      </c>
      <c r="G41" s="29">
        <f t="shared" si="16"/>
        <v>6.1977408279999995E-4</v>
      </c>
      <c r="H41" s="29">
        <f t="shared" si="16"/>
        <v>1.3628473746E-3</v>
      </c>
      <c r="I41" s="29">
        <f t="shared" si="16"/>
        <v>4.0800323680000002E-3</v>
      </c>
      <c r="J41" s="29">
        <f>($C$36*J19)/10^9</f>
        <v>4.3111775041799999E-2</v>
      </c>
      <c r="K41" s="29">
        <f t="shared" si="16"/>
        <v>6.6343330026399999E-2</v>
      </c>
      <c r="L41" s="29">
        <f t="shared" si="16"/>
        <v>44.116825093482603</v>
      </c>
      <c r="M41" s="29">
        <f t="shared" si="16"/>
        <v>30.478569412255599</v>
      </c>
    </row>
    <row r="42" spans="1:15" x14ac:dyDescent="0.25">
      <c r="E42" s="32" t="s">
        <v>24</v>
      </c>
      <c r="F42" s="29">
        <f t="shared" ref="F42:M42" si="17">($C$36*F20)/10^9</f>
        <v>2.9652973240000004E-4</v>
      </c>
      <c r="G42" s="29">
        <f t="shared" si="17"/>
        <v>6.1588694160000007E-4</v>
      </c>
      <c r="H42" s="29">
        <f t="shared" si="17"/>
        <v>1.8961540486E-3</v>
      </c>
      <c r="I42" s="29">
        <f t="shared" si="17"/>
        <v>4.0779599000000007E-3</v>
      </c>
      <c r="J42" s="29">
        <f t="shared" si="17"/>
        <v>6.0329945336600008E-2</v>
      </c>
      <c r="K42" s="29">
        <f t="shared" si="17"/>
        <v>5.8908902049600004E-2</v>
      </c>
      <c r="L42" s="29">
        <f t="shared" si="17"/>
        <v>61.746027451133003</v>
      </c>
      <c r="M42" s="29">
        <f t="shared" si="17"/>
        <v>30.473962427097202</v>
      </c>
    </row>
    <row r="43" spans="1:15" x14ac:dyDescent="0.25">
      <c r="E43" s="32" t="s">
        <v>25</v>
      </c>
      <c r="F43" s="29">
        <f t="shared" ref="F43:M43" si="18">($C$36*F21)/10^9</f>
        <v>3.8947486739999998E-4</v>
      </c>
      <c r="G43" s="29">
        <f t="shared" si="18"/>
        <v>1.009911129E-3</v>
      </c>
      <c r="H43" s="29">
        <f t="shared" si="18"/>
        <v>2.6438802838000004E-3</v>
      </c>
      <c r="I43" s="29">
        <f t="shared" si="18"/>
        <v>7.1900511434000005E-3</v>
      </c>
      <c r="J43" s="29">
        <f t="shared" si="18"/>
        <v>3.3796430711000004E-2</v>
      </c>
      <c r="K43" s="29">
        <f t="shared" si="18"/>
        <v>0.10260672807600001</v>
      </c>
      <c r="L43" s="29">
        <f t="shared" si="18"/>
        <v>22.412154457957801</v>
      </c>
      <c r="M43" s="29">
        <f t="shared" si="18"/>
        <v>26.368834715948402</v>
      </c>
    </row>
    <row r="44" spans="1:15" x14ac:dyDescent="0.25">
      <c r="E44" s="32" t="s">
        <v>28</v>
      </c>
      <c r="F44" s="29">
        <f t="shared" ref="F44:M44" si="19">($C$36*F22)/10^9</f>
        <v>1.5400206420000001E-4</v>
      </c>
      <c r="G44" s="29">
        <f t="shared" si="19"/>
        <v>3.4066066380000006E-4</v>
      </c>
      <c r="H44" s="29">
        <f t="shared" si="19"/>
        <v>7.96724939E-4</v>
      </c>
      <c r="I44" s="29">
        <f t="shared" si="19"/>
        <v>1.840793879E-3</v>
      </c>
      <c r="J44" s="29">
        <f t="shared" si="19"/>
        <v>2.49377218478E-2</v>
      </c>
      <c r="K44" s="29">
        <f t="shared" si="19"/>
        <v>5.8095857688799997E-2</v>
      </c>
      <c r="L44" s="29">
        <f t="shared" si="19"/>
        <v>25.497943787558601</v>
      </c>
      <c r="M44" s="29">
        <f t="shared" si="19"/>
        <v>59.377787784561598</v>
      </c>
    </row>
    <row r="45" spans="1:15" x14ac:dyDescent="0.25">
      <c r="E45" s="32" t="s">
        <v>29</v>
      </c>
      <c r="F45" s="29">
        <f t="shared" ref="F45:M45" si="20">($C$36*F23)/10^9</f>
        <v>1.6663653679999999E-4</v>
      </c>
      <c r="G45" s="29">
        <f t="shared" si="20"/>
        <v>3.4084263660000004E-4</v>
      </c>
      <c r="H45" s="29">
        <f t="shared" si="20"/>
        <v>9.2467203660000002E-4</v>
      </c>
      <c r="I45" s="29">
        <f t="shared" si="20"/>
        <v>1.8449944178000001E-3</v>
      </c>
      <c r="J45" s="29">
        <f t="shared" si="20"/>
        <v>2.90884051554E-2</v>
      </c>
      <c r="K45" s="29">
        <f t="shared" si="20"/>
        <v>5.8179878574399997E-2</v>
      </c>
      <c r="L45" s="29">
        <f t="shared" si="20"/>
        <v>29.767274493033803</v>
      </c>
      <c r="M45" s="29">
        <f t="shared" si="20"/>
        <v>59.519426682442003</v>
      </c>
    </row>
    <row r="46" spans="1:15" x14ac:dyDescent="0.25">
      <c r="E46" s="38" t="s">
        <v>30</v>
      </c>
      <c r="F46" s="29">
        <f t="shared" ref="F46:M46" si="21">($C$36*F24)/10^9</f>
        <v>2.1528645940000003E-4</v>
      </c>
      <c r="G46" s="29">
        <f t="shared" si="21"/>
        <v>4.2273292399999998E-4</v>
      </c>
      <c r="H46" s="29">
        <f t="shared" si="21"/>
        <v>1.2887237874000001E-3</v>
      </c>
      <c r="I46" s="29">
        <f t="shared" si="21"/>
        <v>2.4280175772000002E-3</v>
      </c>
      <c r="J46" s="29">
        <f t="shared" si="21"/>
        <v>4.0819185666200006E-2</v>
      </c>
      <c r="K46" s="29">
        <f t="shared" si="21"/>
        <v>6.3673278515600007E-2</v>
      </c>
      <c r="L46" s="29">
        <f t="shared" si="21"/>
        <v>41.7817894300074</v>
      </c>
      <c r="M46" s="29">
        <f t="shared" si="21"/>
        <v>64.143490882821595</v>
      </c>
    </row>
    <row r="47" spans="1:15" x14ac:dyDescent="0.25">
      <c r="E47" s="33" t="s">
        <v>31</v>
      </c>
      <c r="F47" s="29">
        <f t="shared" ref="F47:M47" si="22">($C$36*F25)/10^9</f>
        <v>1.7891464600000001E-4</v>
      </c>
      <c r="G47" s="29">
        <f t="shared" si="22"/>
        <v>3.4966831739999997E-4</v>
      </c>
      <c r="H47" s="29">
        <f t="shared" si="22"/>
        <v>9.6819891940000001E-4</v>
      </c>
      <c r="I47" s="29">
        <f t="shared" si="22"/>
        <v>1.9693677717999999E-3</v>
      </c>
      <c r="J47" s="29">
        <f t="shared" si="22"/>
        <v>3.0625382807800004E-2</v>
      </c>
      <c r="K47" s="29">
        <f t="shared" si="22"/>
        <v>6.1998876015600002E-2</v>
      </c>
      <c r="L47" s="29">
        <f t="shared" si="22"/>
        <v>31.318705734403</v>
      </c>
      <c r="M47" s="29">
        <f t="shared" si="22"/>
        <v>63.410810456958799</v>
      </c>
    </row>
    <row r="48" spans="1:15" ht="42.75" customHeight="1" x14ac:dyDescent="0.25">
      <c r="E48" s="50" t="s">
        <v>54</v>
      </c>
      <c r="F48" s="50"/>
      <c r="G48" s="50"/>
      <c r="H48" s="50"/>
      <c r="I48" s="50"/>
      <c r="J48" s="50"/>
      <c r="K48" s="50"/>
      <c r="L48" s="50"/>
      <c r="M48" s="30"/>
      <c r="N48" s="31"/>
    </row>
    <row r="50" spans="5:13" ht="15" customHeight="1" x14ac:dyDescent="0.25">
      <c r="E50" s="43" t="s">
        <v>55</v>
      </c>
    </row>
    <row r="51" spans="5:13" x14ac:dyDescent="0.25">
      <c r="E51" s="44"/>
    </row>
    <row r="52" spans="5:13" x14ac:dyDescent="0.25">
      <c r="E52" s="12" t="s">
        <v>101</v>
      </c>
      <c r="F52" s="45" t="s">
        <v>95</v>
      </c>
      <c r="G52" s="45"/>
      <c r="H52" s="45" t="s">
        <v>96</v>
      </c>
      <c r="I52" s="45"/>
      <c r="J52" s="45" t="s">
        <v>97</v>
      </c>
      <c r="K52" s="45"/>
      <c r="L52" s="45" t="s">
        <v>98</v>
      </c>
      <c r="M52" s="45"/>
    </row>
    <row r="53" spans="5:13" x14ac:dyDescent="0.25">
      <c r="E53" s="6" t="s">
        <v>9</v>
      </c>
      <c r="F53" s="41" t="s">
        <v>56</v>
      </c>
      <c r="G53" s="42"/>
      <c r="H53" s="42"/>
      <c r="I53" s="42"/>
      <c r="J53" s="42"/>
      <c r="K53" s="42"/>
      <c r="L53" s="42"/>
      <c r="M53" s="42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154.59123603731956</v>
      </c>
      <c r="G55" s="20">
        <f>(((4096*8)/(1024*1024))/G10)*10^9</f>
        <v>88.900394575511285</v>
      </c>
      <c r="H55" s="20">
        <f>(((32*1024*4)/(1024*1024))/H10)*10^9</f>
        <v>200.55996341786269</v>
      </c>
      <c r="I55" s="20">
        <f>(((32*1024*8)/(1024*1024))/I10)*10^9</f>
        <v>101.45926836504071</v>
      </c>
      <c r="J55" s="20">
        <f>(((1*1024*1024*8)/(1024*1024))/J10)*10^9</f>
        <v>404.89565408792527</v>
      </c>
      <c r="K55" s="20">
        <f>(((1*1024*1024*8)/(1024*1024))/K10)*10^9</f>
        <v>114.61419529473771</v>
      </c>
      <c r="L55" s="20">
        <f>(((1*1024*1024*1024*4)/(1024*1024))/L10)*10^9</f>
        <v>500.24670522403227</v>
      </c>
      <c r="M55" s="20">
        <f>(((1*1024*1024*1024*8)/(1024*1024))/M10)*10^9</f>
        <v>233.82611457224266</v>
      </c>
    </row>
    <row r="56" spans="5:13" x14ac:dyDescent="0.25">
      <c r="E56" s="10" t="s">
        <v>17</v>
      </c>
      <c r="F56" s="20">
        <f>(((4*1024*4)/(1024*1024))/F11)*10^9</f>
        <v>156.2125089978405</v>
      </c>
      <c r="G56" s="20">
        <f>(((4096*8)/(1024*1024))/G11)*10^9</f>
        <v>130.35389518295429</v>
      </c>
      <c r="H56" s="20">
        <f>(((32*1024*4)/(1024*1024))/H11)*10^9</f>
        <v>197.65127042330579</v>
      </c>
      <c r="I56" s="20">
        <f>(((32*1024*8)/(1024*1024))/I11)*10^9</f>
        <v>159.32273815881544</v>
      </c>
      <c r="J56" s="20">
        <f>(((1*1024*1024*4)/(1024*1024))/J11)*10^9</f>
        <v>250.9414224300854</v>
      </c>
      <c r="K56" s="20">
        <f>(((1*1024*1024*8)/(1024*1024))/K11)*10^9</f>
        <v>146.49649243448164</v>
      </c>
      <c r="L56" s="20">
        <f>(((1*1024*1024*1024*4)/(1024*1024))/L11)*10^9</f>
        <v>262.33159022255671</v>
      </c>
      <c r="M56" s="20">
        <f>(((1*1024*1024*1024*8)/(1024*1024))/M11)*10^9</f>
        <v>206.92216268284307</v>
      </c>
    </row>
    <row r="57" spans="5:13" x14ac:dyDescent="0.25">
      <c r="E57" s="10" t="s">
        <v>99</v>
      </c>
      <c r="F57" s="20" t="e">
        <f>(((4*1024)/(1024*1024))/F12)*10^9</f>
        <v>#DIV/0!</v>
      </c>
      <c r="G57" s="20" t="s">
        <v>94</v>
      </c>
      <c r="H57" s="20" t="e">
        <f>(((32*1024)/(1024*1024))/H12)*10^9</f>
        <v>#DIV/0!</v>
      </c>
      <c r="I57" s="20" t="s">
        <v>94</v>
      </c>
      <c r="J57" s="20" t="e">
        <f>(((1*1024*1024)/(1024*1024))/J12)*10^9</f>
        <v>#DIV/0!</v>
      </c>
      <c r="K57" s="20" t="s">
        <v>94</v>
      </c>
      <c r="L57" s="20" t="e">
        <f>(((1*1024*1024*1024)/(1024*1024))/L12)*10^9</f>
        <v>#DIV/0!</v>
      </c>
      <c r="M57" s="20" t="s">
        <v>94</v>
      </c>
    </row>
    <row r="58" spans="5:13" x14ac:dyDescent="0.25">
      <c r="E58" s="5" t="s">
        <v>18</v>
      </c>
      <c r="F58" s="20">
        <f t="shared" ref="F58" si="23">(((4*1024*4)/(1024*1024))/F13)*10^9</f>
        <v>178.4062753336911</v>
      </c>
      <c r="G58" s="20">
        <f t="shared" ref="G58" si="24">(((4096*8)/(1024*1024))/G13)*10^9</f>
        <v>187.1156644252705</v>
      </c>
      <c r="H58" s="20">
        <f t="shared" ref="H58" si="25">(((32*1024*4)/(1024*1024))/H13)*10^9</f>
        <v>232.43748826190685</v>
      </c>
      <c r="I58" s="20">
        <f t="shared" ref="I58" si="26">(((32*1024*8)/(1024*1024))/I13)*10^9</f>
        <v>255.00394236094891</v>
      </c>
      <c r="J58" s="20">
        <f t="shared" ref="J58" si="27">(((1*1024*1024*4)/(1024*1024))/J13)*10^9</f>
        <v>234.57863899936729</v>
      </c>
      <c r="K58" s="20">
        <f t="shared" ref="K58" si="28">(((1*1024*1024*8)/(1024*1024))/K13)*10^9</f>
        <v>257.17260833974768</v>
      </c>
      <c r="L58" s="20">
        <f t="shared" ref="L58" si="29">(((1*1024*1024*1024*4)/(1024*1024))/L13)*10^9</f>
        <v>234.68633519181856</v>
      </c>
      <c r="M58" s="20">
        <f t="shared" ref="M58" si="30">(((1*1024*1024*1024*8)/(1024*1024))/M13)*10^9</f>
        <v>257.41078016199396</v>
      </c>
    </row>
    <row r="59" spans="5:13" x14ac:dyDescent="0.25">
      <c r="E59" s="4" t="s">
        <v>27</v>
      </c>
      <c r="F59" s="20">
        <f t="shared" ref="F59:F70" si="31">(((4*1024*4)/(1024*1024))/F14)*10^9</f>
        <v>248.8810308851404</v>
      </c>
      <c r="G59" s="20">
        <f t="shared" ref="G59:G70" si="32">(((4096*8)/(1024*1024))/G14)*10^9</f>
        <v>262.65359982517776</v>
      </c>
      <c r="H59" s="20">
        <f t="shared" ref="H59:H70" si="33">(((32*1024*4)/(1024*1024))/H14)*10^9</f>
        <v>371.05090521578836</v>
      </c>
      <c r="I59" s="20">
        <f t="shared" ref="I59:I70" si="34">(((32*1024*8)/(1024*1024))/I14)*10^9</f>
        <v>397.42531980815488</v>
      </c>
      <c r="J59" s="20">
        <f t="shared" ref="J59:J70" si="35">(((1*1024*1024*4)/(1024*1024))/J14)*10^9</f>
        <v>376.90751716601727</v>
      </c>
      <c r="K59" s="20">
        <f t="shared" ref="K59:K70" si="36">(((1*1024*1024*8)/(1024*1024))/K14)*10^9</f>
        <v>402.57709728829099</v>
      </c>
      <c r="L59" s="20">
        <f t="shared" ref="L59:L70" si="37">(((1*1024*1024*1024*4)/(1024*1024))/L14)*10^9</f>
        <v>377.33188387787817</v>
      </c>
      <c r="M59" s="20">
        <f t="shared" ref="M59:M70" si="38">(((1*1024*1024*1024*8)/(1024*1024))/M14)*10^9</f>
        <v>402.97102540575372</v>
      </c>
    </row>
    <row r="60" spans="5:13" x14ac:dyDescent="0.25">
      <c r="E60" s="4" t="s">
        <v>21</v>
      </c>
      <c r="F60" s="20">
        <f t="shared" si="31"/>
        <v>241.65609823997031</v>
      </c>
      <c r="G60" s="20">
        <f t="shared" si="32"/>
        <v>149.83051172513652</v>
      </c>
      <c r="H60" s="20">
        <f t="shared" si="33"/>
        <v>372.17777592515955</v>
      </c>
      <c r="I60" s="20">
        <f t="shared" si="34"/>
        <v>483.59547432011311</v>
      </c>
      <c r="J60" s="20">
        <f t="shared" si="35"/>
        <v>376.66248226037413</v>
      </c>
      <c r="K60" s="20">
        <f t="shared" si="36"/>
        <v>625.66692183449288</v>
      </c>
      <c r="L60" s="20">
        <f t="shared" si="37"/>
        <v>377.31955338090938</v>
      </c>
      <c r="M60" s="20">
        <f t="shared" si="38"/>
        <v>631.52225938433492</v>
      </c>
    </row>
    <row r="61" spans="5:13" x14ac:dyDescent="0.25">
      <c r="E61" s="4" t="s">
        <v>22</v>
      </c>
      <c r="F61" s="20">
        <f t="shared" si="31"/>
        <v>227.45800215448219</v>
      </c>
      <c r="G61" s="20">
        <f t="shared" si="32"/>
        <v>148.57816637901934</v>
      </c>
      <c r="H61" s="20">
        <f t="shared" si="33"/>
        <v>368.08226196856282</v>
      </c>
      <c r="I61" s="20">
        <f t="shared" si="34"/>
        <v>310.87296860058672</v>
      </c>
      <c r="J61" s="20">
        <f t="shared" si="35"/>
        <v>376.42995151488117</v>
      </c>
      <c r="K61" s="20">
        <f t="shared" si="36"/>
        <v>611.58666221227713</v>
      </c>
      <c r="L61" s="20">
        <f t="shared" si="37"/>
        <v>377.23656663310044</v>
      </c>
      <c r="M61" s="20">
        <f t="shared" si="38"/>
        <v>631.75492306591582</v>
      </c>
    </row>
    <row r="62" spans="5:13" x14ac:dyDescent="0.25">
      <c r="E62" s="4" t="s">
        <v>23</v>
      </c>
      <c r="F62" s="20">
        <f t="shared" si="31"/>
        <v>232.35237259654704</v>
      </c>
      <c r="G62" s="20">
        <f t="shared" si="32"/>
        <v>154.08738357157296</v>
      </c>
      <c r="H62" s="20">
        <f t="shared" si="33"/>
        <v>368.37405585729488</v>
      </c>
      <c r="I62" s="20">
        <f t="shared" si="34"/>
        <v>408.88356795072463</v>
      </c>
      <c r="J62" s="20">
        <f t="shared" si="35"/>
        <v>377.12413993304347</v>
      </c>
      <c r="K62" s="20">
        <f t="shared" si="36"/>
        <v>739.27984163147232</v>
      </c>
      <c r="L62" s="20">
        <f t="shared" si="37"/>
        <v>377.2582865123648</v>
      </c>
      <c r="M62" s="20">
        <f t="shared" si="38"/>
        <v>757.28640624317325</v>
      </c>
    </row>
    <row r="63" spans="5:13" x14ac:dyDescent="0.25">
      <c r="E63" s="4" t="s">
        <v>35</v>
      </c>
      <c r="F63" s="20">
        <f t="shared" si="31"/>
        <v>175.41988503682416</v>
      </c>
      <c r="G63" s="20">
        <f t="shared" si="32"/>
        <v>125.33388948157894</v>
      </c>
      <c r="H63" s="20">
        <f t="shared" si="33"/>
        <v>231.7488509891968</v>
      </c>
      <c r="I63" s="20">
        <f t="shared" si="34"/>
        <v>154.52511342143325</v>
      </c>
      <c r="J63" s="20">
        <f t="shared" si="35"/>
        <v>234.56411273456192</v>
      </c>
      <c r="K63" s="20">
        <f t="shared" si="36"/>
        <v>390.87078290733791</v>
      </c>
      <c r="L63" s="20">
        <f t="shared" si="37"/>
        <v>234.67918649936141</v>
      </c>
      <c r="M63" s="20">
        <f t="shared" si="38"/>
        <v>679.41439781525378</v>
      </c>
    </row>
    <row r="64" spans="5:13" x14ac:dyDescent="0.25">
      <c r="E64" s="4" t="s">
        <v>36</v>
      </c>
      <c r="F64" s="20">
        <f t="shared" si="31"/>
        <v>172.71682178940156</v>
      </c>
      <c r="G64" s="20">
        <f t="shared" si="32"/>
        <v>127.4355481971438</v>
      </c>
      <c r="H64" s="20">
        <f t="shared" si="33"/>
        <v>231.8124581578513</v>
      </c>
      <c r="I64" s="20">
        <f t="shared" si="34"/>
        <v>154.86396749095596</v>
      </c>
      <c r="J64" s="20">
        <f t="shared" si="35"/>
        <v>234.49741956108298</v>
      </c>
      <c r="K64" s="20">
        <f t="shared" si="36"/>
        <v>304.76613085225256</v>
      </c>
      <c r="L64" s="20">
        <f t="shared" si="37"/>
        <v>234.6549276395989</v>
      </c>
      <c r="M64" s="20">
        <f t="shared" si="38"/>
        <v>679.31209368621546</v>
      </c>
    </row>
    <row r="65" spans="4:13" x14ac:dyDescent="0.25">
      <c r="E65" s="4" t="s">
        <v>24</v>
      </c>
      <c r="F65" s="20">
        <f t="shared" si="31"/>
        <v>133.1759371324344</v>
      </c>
      <c r="G65" s="20">
        <f t="shared" si="32"/>
        <v>128.23985161110292</v>
      </c>
      <c r="H65" s="20">
        <f t="shared" si="33"/>
        <v>166.61357247490466</v>
      </c>
      <c r="I65" s="20">
        <f t="shared" si="34"/>
        <v>154.94267121165169</v>
      </c>
      <c r="J65" s="20">
        <f t="shared" si="35"/>
        <v>167.57184087595834</v>
      </c>
      <c r="K65" s="20">
        <f t="shared" si="36"/>
        <v>343.22826086583444</v>
      </c>
      <c r="L65" s="20">
        <f t="shared" si="37"/>
        <v>167.65824179042053</v>
      </c>
      <c r="M65" s="20">
        <f t="shared" si="38"/>
        <v>679.41479056198352</v>
      </c>
    </row>
    <row r="66" spans="4:13" x14ac:dyDescent="0.25">
      <c r="E66" s="4" t="s">
        <v>25</v>
      </c>
      <c r="F66" s="20">
        <f t="shared" si="31"/>
        <v>101.39453994458179</v>
      </c>
      <c r="G66" s="20">
        <f t="shared" si="32"/>
        <v>78.206138869076668</v>
      </c>
      <c r="H66" s="20">
        <f t="shared" si="33"/>
        <v>119.49292936438366</v>
      </c>
      <c r="I66" s="20">
        <f t="shared" si="34"/>
        <v>87.878373518941828</v>
      </c>
      <c r="J66" s="20">
        <f t="shared" si="35"/>
        <v>299.13218015385115</v>
      </c>
      <c r="K66" s="20">
        <f t="shared" si="36"/>
        <v>197.05530406372375</v>
      </c>
      <c r="L66" s="20">
        <f t="shared" si="37"/>
        <v>461.90251006075289</v>
      </c>
      <c r="M66" s="20">
        <f t="shared" si="38"/>
        <v>785.18679429840438</v>
      </c>
    </row>
    <row r="67" spans="4:13" x14ac:dyDescent="0.25">
      <c r="E67" s="4" t="s">
        <v>28</v>
      </c>
      <c r="F67" s="20">
        <f t="shared" si="31"/>
        <v>256.42919271987267</v>
      </c>
      <c r="G67" s="20">
        <f t="shared" si="32"/>
        <v>231.84728497555403</v>
      </c>
      <c r="H67" s="20">
        <f t="shared" si="33"/>
        <v>396.52957317556741</v>
      </c>
      <c r="I67" s="20">
        <f t="shared" si="34"/>
        <v>343.24864245161911</v>
      </c>
      <c r="J67" s="20">
        <f t="shared" si="35"/>
        <v>405.39388728854021</v>
      </c>
      <c r="K67" s="20">
        <f t="shared" si="36"/>
        <v>348.03169803099325</v>
      </c>
      <c r="L67" s="20">
        <f t="shared" si="37"/>
        <v>406.00255794160313</v>
      </c>
      <c r="M67" s="20">
        <f t="shared" si="38"/>
        <v>348.69033644569731</v>
      </c>
    </row>
    <row r="68" spans="4:13" x14ac:dyDescent="0.25">
      <c r="E68" s="4" t="s">
        <v>29</v>
      </c>
      <c r="F68" s="20">
        <f t="shared" si="31"/>
        <v>236.98659224655705</v>
      </c>
      <c r="G68" s="20">
        <f t="shared" si="32"/>
        <v>231.7235038076806</v>
      </c>
      <c r="H68" s="20">
        <f t="shared" si="33"/>
        <v>341.66167840616191</v>
      </c>
      <c r="I68" s="20">
        <f t="shared" si="34"/>
        <v>342.46716082394857</v>
      </c>
      <c r="J68" s="20">
        <f t="shared" si="35"/>
        <v>347.54741437322298</v>
      </c>
      <c r="K68" s="20">
        <f t="shared" si="36"/>
        <v>347.52908557799475</v>
      </c>
      <c r="L68" s="20">
        <f t="shared" si="37"/>
        <v>347.77219534904515</v>
      </c>
      <c r="M68" s="20">
        <f t="shared" si="38"/>
        <v>347.86055501619501</v>
      </c>
    </row>
    <row r="69" spans="4:13" x14ac:dyDescent="0.25">
      <c r="E69" s="9" t="s">
        <v>30</v>
      </c>
      <c r="F69" s="20">
        <f t="shared" si="31"/>
        <v>183.43292518284596</v>
      </c>
      <c r="G69" s="20">
        <f t="shared" si="32"/>
        <v>186.83486787038146</v>
      </c>
      <c r="H69" s="20">
        <f t="shared" si="33"/>
        <v>245.1456263078519</v>
      </c>
      <c r="I69" s="20">
        <f t="shared" si="34"/>
        <v>260.23287719714619</v>
      </c>
      <c r="J69" s="20">
        <f t="shared" si="35"/>
        <v>247.66785115880384</v>
      </c>
      <c r="K69" s="20">
        <f t="shared" si="36"/>
        <v>317.5460801040154</v>
      </c>
      <c r="L69" s="20">
        <f t="shared" si="37"/>
        <v>247.76895727125319</v>
      </c>
      <c r="M69" s="20">
        <f t="shared" si="38"/>
        <v>322.78350484265434</v>
      </c>
    </row>
    <row r="70" spans="4:13" x14ac:dyDescent="0.25">
      <c r="E70" s="10" t="s">
        <v>31</v>
      </c>
      <c r="F70" s="20">
        <f t="shared" si="31"/>
        <v>220.7232659980223</v>
      </c>
      <c r="G70" s="20">
        <f t="shared" si="32"/>
        <v>225.87476780073871</v>
      </c>
      <c r="H70" s="20">
        <f t="shared" si="33"/>
        <v>326.30174819424616</v>
      </c>
      <c r="I70" s="20">
        <f t="shared" si="34"/>
        <v>320.83900683643759</v>
      </c>
      <c r="J70" s="20">
        <f t="shared" si="35"/>
        <v>330.10526148999446</v>
      </c>
      <c r="K70" s="20">
        <f t="shared" si="36"/>
        <v>326.12204122720703</v>
      </c>
      <c r="L70" s="20">
        <f t="shared" si="37"/>
        <v>330.54464280202592</v>
      </c>
      <c r="M70" s="20">
        <f t="shared" si="38"/>
        <v>326.51310795110425</v>
      </c>
    </row>
    <row r="72" spans="4:13" x14ac:dyDescent="0.25">
      <c r="D72" s="49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9"/>
      <c r="E73" s="1" t="s">
        <v>108</v>
      </c>
      <c r="F73" s="1">
        <v>351517</v>
      </c>
      <c r="G73" s="1">
        <v>2464043</v>
      </c>
      <c r="H73" s="1">
        <v>69799382</v>
      </c>
      <c r="I73" s="1">
        <v>35034581210</v>
      </c>
    </row>
    <row r="74" spans="4:13" x14ac:dyDescent="0.25">
      <c r="E74" s="1" t="s">
        <v>109</v>
      </c>
      <c r="F74" s="1">
        <v>101073</v>
      </c>
      <c r="G74" s="1">
        <v>623255</v>
      </c>
      <c r="H74" s="1">
        <v>19758177</v>
      </c>
      <c r="I74" s="1">
        <v>8187959975</v>
      </c>
    </row>
    <row r="75" spans="4:13" x14ac:dyDescent="0.25">
      <c r="E75" s="1" t="s">
        <v>110</v>
      </c>
      <c r="F75" s="1">
        <v>239732</v>
      </c>
      <c r="G75" s="1">
        <v>1569142</v>
      </c>
      <c r="H75" s="1">
        <v>54608816</v>
      </c>
      <c r="I75" s="1">
        <v>39589765996</v>
      </c>
    </row>
    <row r="76" spans="4:13" x14ac:dyDescent="0.25">
      <c r="E76" s="1" t="s">
        <v>111</v>
      </c>
      <c r="F76" s="1">
        <v>100024</v>
      </c>
      <c r="G76" s="1">
        <v>632427</v>
      </c>
      <c r="H76" s="1">
        <v>15939975</v>
      </c>
      <c r="I76" s="1">
        <v>15613826747</v>
      </c>
    </row>
    <row r="77" spans="4:13" x14ac:dyDescent="0.25">
      <c r="E77" s="1" t="s">
        <v>107</v>
      </c>
      <c r="F77" s="1"/>
      <c r="G77" s="1"/>
      <c r="H77" s="1"/>
      <c r="I77" s="1"/>
    </row>
    <row r="78" spans="4:13" x14ac:dyDescent="0.25">
      <c r="E78" s="1" t="s">
        <v>112</v>
      </c>
      <c r="F78" s="1">
        <v>167009</v>
      </c>
      <c r="G78" s="1">
        <v>980377</v>
      </c>
      <c r="H78" s="1">
        <v>31107512</v>
      </c>
      <c r="I78" s="1">
        <v>31824618980</v>
      </c>
    </row>
    <row r="79" spans="4:13" x14ac:dyDescent="0.25">
      <c r="E79" s="1" t="s">
        <v>113</v>
      </c>
      <c r="F79" s="1">
        <v>87581</v>
      </c>
      <c r="G79" s="1">
        <v>537779</v>
      </c>
      <c r="H79" s="1">
        <v>17051851</v>
      </c>
      <c r="I79" s="1">
        <v>17453082629</v>
      </c>
    </row>
    <row r="80" spans="4:13" x14ac:dyDescent="0.25">
      <c r="E80" s="1" t="s">
        <v>114</v>
      </c>
      <c r="F80" s="1">
        <v>118978</v>
      </c>
      <c r="G80" s="1">
        <v>629049</v>
      </c>
      <c r="H80" s="1">
        <v>19871970</v>
      </c>
      <c r="I80" s="1">
        <v>20329005024</v>
      </c>
    </row>
    <row r="81" spans="5:9" x14ac:dyDescent="0.25">
      <c r="E81" s="1" t="s">
        <v>115</v>
      </c>
      <c r="F81" s="1">
        <v>62781</v>
      </c>
      <c r="G81" s="1">
        <v>336881</v>
      </c>
      <c r="H81" s="1">
        <v>10612683</v>
      </c>
      <c r="I81" s="1">
        <v>10855165373</v>
      </c>
    </row>
    <row r="82" spans="5:9" x14ac:dyDescent="0.25">
      <c r="E82" s="1" t="s">
        <v>116</v>
      </c>
      <c r="F82" s="1">
        <v>208569</v>
      </c>
      <c r="G82" s="1">
        <v>516961</v>
      </c>
      <c r="H82" s="1">
        <v>12786356</v>
      </c>
      <c r="I82" s="1">
        <v>12971830966</v>
      </c>
    </row>
    <row r="83" spans="5:9" x14ac:dyDescent="0.25">
      <c r="E83" s="1" t="s">
        <v>117</v>
      </c>
      <c r="F83" s="1">
        <v>64658</v>
      </c>
      <c r="G83" s="1">
        <v>335861</v>
      </c>
      <c r="H83" s="1">
        <v>10619587</v>
      </c>
      <c r="I83" s="1">
        <v>10855520111</v>
      </c>
    </row>
    <row r="84" spans="5:9" x14ac:dyDescent="0.25">
      <c r="E84" s="1" t="s">
        <v>118</v>
      </c>
      <c r="F84" s="1">
        <v>210327</v>
      </c>
      <c r="G84" s="1">
        <v>804187</v>
      </c>
      <c r="H84" s="1">
        <v>13080730</v>
      </c>
      <c r="I84" s="1">
        <v>12967053680</v>
      </c>
    </row>
    <row r="85" spans="5:9" x14ac:dyDescent="0.25">
      <c r="E85" s="1" t="s">
        <v>119</v>
      </c>
      <c r="F85" s="1">
        <v>68694</v>
      </c>
      <c r="G85" s="1">
        <v>339598</v>
      </c>
      <c r="H85" s="1">
        <v>10626147</v>
      </c>
      <c r="I85" s="1">
        <v>10857908173</v>
      </c>
    </row>
    <row r="86" spans="5:9" x14ac:dyDescent="0.25">
      <c r="E86" s="1" t="s">
        <v>120</v>
      </c>
      <c r="F86" s="1">
        <v>202807</v>
      </c>
      <c r="G86" s="1">
        <v>611421</v>
      </c>
      <c r="H86" s="1">
        <v>10821342</v>
      </c>
      <c r="I86" s="1">
        <v>10817571704</v>
      </c>
    </row>
    <row r="87" spans="5:9" x14ac:dyDescent="0.25">
      <c r="E87" s="1" t="s">
        <v>121</v>
      </c>
      <c r="F87" s="1">
        <v>67247</v>
      </c>
      <c r="G87" s="1">
        <v>339329</v>
      </c>
      <c r="H87" s="1">
        <v>10606587</v>
      </c>
      <c r="I87" s="1">
        <v>10857283051</v>
      </c>
    </row>
    <row r="88" spans="5:9" x14ac:dyDescent="0.25">
      <c r="E88" s="1" t="s">
        <v>122</v>
      </c>
      <c r="F88" s="1">
        <v>249334</v>
      </c>
      <c r="G88" s="1">
        <v>1617860</v>
      </c>
      <c r="H88" s="1">
        <v>20467122</v>
      </c>
      <c r="I88" s="1">
        <v>12057442448</v>
      </c>
    </row>
    <row r="89" spans="5:9" x14ac:dyDescent="0.25">
      <c r="E89" s="1" t="s">
        <v>123</v>
      </c>
      <c r="F89" s="1">
        <v>89072</v>
      </c>
      <c r="G89" s="1">
        <v>539377</v>
      </c>
      <c r="H89" s="1">
        <v>17052907</v>
      </c>
      <c r="I89" s="1">
        <v>17453614277</v>
      </c>
    </row>
    <row r="90" spans="5:9" x14ac:dyDescent="0.25">
      <c r="E90" s="1" t="s">
        <v>124</v>
      </c>
      <c r="F90" s="1">
        <v>245222</v>
      </c>
      <c r="G90" s="1">
        <v>1614320</v>
      </c>
      <c r="H90" s="1">
        <v>26249636</v>
      </c>
      <c r="I90" s="1">
        <v>12059258294</v>
      </c>
    </row>
    <row r="91" spans="5:9" x14ac:dyDescent="0.25">
      <c r="E91" s="1" t="s">
        <v>125</v>
      </c>
      <c r="F91" s="1">
        <v>90466</v>
      </c>
      <c r="G91" s="1">
        <v>539229</v>
      </c>
      <c r="H91" s="1">
        <v>17057757</v>
      </c>
      <c r="I91" s="1">
        <v>17455418649</v>
      </c>
    </row>
    <row r="92" spans="5:9" x14ac:dyDescent="0.25">
      <c r="E92" s="1" t="s">
        <v>126</v>
      </c>
      <c r="F92" s="1">
        <v>243684</v>
      </c>
      <c r="G92" s="1">
        <v>1613500</v>
      </c>
      <c r="H92" s="1">
        <v>23308104</v>
      </c>
      <c r="I92" s="1">
        <v>12057435478</v>
      </c>
    </row>
    <row r="93" spans="5:9" x14ac:dyDescent="0.25">
      <c r="E93" s="1" t="s">
        <v>127</v>
      </c>
      <c r="F93" s="1">
        <v>117326</v>
      </c>
      <c r="G93" s="1">
        <v>750239</v>
      </c>
      <c r="H93" s="1">
        <v>23870359</v>
      </c>
      <c r="I93" s="1">
        <v>24430651045</v>
      </c>
    </row>
    <row r="94" spans="5:9" x14ac:dyDescent="0.25">
      <c r="E94" s="1" t="s">
        <v>128</v>
      </c>
      <c r="F94" s="1">
        <v>399585</v>
      </c>
      <c r="G94" s="1">
        <v>2844841</v>
      </c>
      <c r="H94" s="1">
        <v>40597740</v>
      </c>
      <c r="I94" s="1">
        <v>10433186166</v>
      </c>
    </row>
    <row r="95" spans="5:9" x14ac:dyDescent="0.25">
      <c r="E95" s="1" t="s">
        <v>129</v>
      </c>
      <c r="F95" s="1">
        <v>154101</v>
      </c>
      <c r="G95" s="1">
        <v>1046087</v>
      </c>
      <c r="H95" s="1">
        <v>13372015</v>
      </c>
      <c r="I95" s="1">
        <v>8867672097</v>
      </c>
    </row>
    <row r="96" spans="5:9" x14ac:dyDescent="0.25">
      <c r="E96" s="1" t="s">
        <v>130</v>
      </c>
      <c r="F96" s="1">
        <v>134787</v>
      </c>
      <c r="G96" s="1">
        <v>728335</v>
      </c>
      <c r="H96" s="1">
        <v>22986412</v>
      </c>
      <c r="I96" s="1">
        <v>23493624984</v>
      </c>
    </row>
    <row r="97" spans="5:9" x14ac:dyDescent="0.25">
      <c r="E97" s="1" t="s">
        <v>131</v>
      </c>
      <c r="F97" s="1">
        <v>60933</v>
      </c>
      <c r="G97" s="1">
        <v>315235</v>
      </c>
      <c r="H97" s="1">
        <v>9866947</v>
      </c>
      <c r="I97" s="1">
        <v>10088606389</v>
      </c>
    </row>
    <row r="98" spans="5:9" x14ac:dyDescent="0.25">
      <c r="E98" s="1" t="s">
        <v>132</v>
      </c>
      <c r="F98" s="1">
        <v>134859</v>
      </c>
      <c r="G98" s="1">
        <v>729997</v>
      </c>
      <c r="H98" s="1">
        <v>23019656</v>
      </c>
      <c r="I98" s="1">
        <v>23549666330</v>
      </c>
    </row>
    <row r="99" spans="5:9" x14ac:dyDescent="0.25">
      <c r="E99" s="1" t="s">
        <v>133</v>
      </c>
      <c r="F99" s="1">
        <v>65932</v>
      </c>
      <c r="G99" s="1">
        <v>365859</v>
      </c>
      <c r="H99" s="1">
        <v>11509221</v>
      </c>
      <c r="I99" s="1">
        <v>11777824837</v>
      </c>
    </row>
    <row r="100" spans="5:9" x14ac:dyDescent="0.25">
      <c r="E100" s="1" t="s">
        <v>134</v>
      </c>
      <c r="F100" s="1">
        <v>167260</v>
      </c>
      <c r="G100" s="1">
        <v>960678</v>
      </c>
      <c r="H100" s="1">
        <v>25193194</v>
      </c>
      <c r="I100" s="1">
        <v>25379239884</v>
      </c>
    </row>
    <row r="101" spans="5:9" x14ac:dyDescent="0.25">
      <c r="E101" s="1" t="s">
        <v>135</v>
      </c>
      <c r="F101" s="1">
        <v>85181</v>
      </c>
      <c r="G101" s="1">
        <v>509901</v>
      </c>
      <c r="H101" s="1">
        <v>16150663</v>
      </c>
      <c r="I101" s="1">
        <v>16531530201</v>
      </c>
    </row>
    <row r="102" spans="5:9" x14ac:dyDescent="0.25">
      <c r="E102" s="1" t="s">
        <v>136</v>
      </c>
      <c r="F102" s="1">
        <v>138351</v>
      </c>
      <c r="G102" s="1">
        <v>779207</v>
      </c>
      <c r="H102" s="1">
        <v>24530694</v>
      </c>
      <c r="I102" s="1">
        <v>25089344962</v>
      </c>
    </row>
    <row r="103" spans="5:9" x14ac:dyDescent="0.25">
      <c r="E103" s="1" t="s">
        <v>137</v>
      </c>
      <c r="F103" s="1">
        <v>70790</v>
      </c>
      <c r="G103" s="1">
        <v>383081</v>
      </c>
      <c r="H103" s="1">
        <v>12117347</v>
      </c>
      <c r="I103" s="1">
        <v>12391669595</v>
      </c>
    </row>
  </sheetData>
  <mergeCells count="30">
    <mergeCell ref="D72:D73"/>
    <mergeCell ref="F30:M30"/>
    <mergeCell ref="E48:L48"/>
    <mergeCell ref="A25:C27"/>
    <mergeCell ref="U1:W1"/>
    <mergeCell ref="P7:Q7"/>
    <mergeCell ref="R7:S7"/>
    <mergeCell ref="T7:U7"/>
    <mergeCell ref="V7:W7"/>
    <mergeCell ref="E27:E28"/>
    <mergeCell ref="O31:W31"/>
    <mergeCell ref="F8:M8"/>
    <mergeCell ref="F1:J1"/>
    <mergeCell ref="K1:M1"/>
    <mergeCell ref="F7:G7"/>
    <mergeCell ref="H7:I7"/>
    <mergeCell ref="J7:K7"/>
    <mergeCell ref="P8:W8"/>
    <mergeCell ref="P1:T1"/>
    <mergeCell ref="F29:G29"/>
    <mergeCell ref="H29:I29"/>
    <mergeCell ref="J29:K29"/>
    <mergeCell ref="L29:M29"/>
    <mergeCell ref="L7:M7"/>
    <mergeCell ref="F53:M53"/>
    <mergeCell ref="E50:E51"/>
    <mergeCell ref="F52:G52"/>
    <mergeCell ref="H52:I52"/>
    <mergeCell ref="J52:K52"/>
    <mergeCell ref="L52:M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3"/>
  <sheetViews>
    <sheetView topLeftCell="A75" workbookViewId="0">
      <selection activeCell="K106" sqref="K106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46" t="s">
        <v>4</v>
      </c>
      <c r="G1" s="47"/>
      <c r="H1" s="47"/>
      <c r="I1" s="47"/>
      <c r="J1" s="48"/>
      <c r="K1" s="52"/>
      <c r="L1" s="52"/>
      <c r="M1" s="52"/>
      <c r="O1" s="6" t="s">
        <v>9</v>
      </c>
      <c r="P1" s="46" t="s">
        <v>38</v>
      </c>
      <c r="Q1" s="47"/>
      <c r="R1" s="47"/>
      <c r="S1" s="47"/>
      <c r="T1" s="48"/>
      <c r="U1" s="52"/>
      <c r="V1" s="52"/>
      <c r="W1" s="52"/>
    </row>
    <row r="2" spans="4:23" x14ac:dyDescent="0.25">
      <c r="D2" s="40"/>
      <c r="E2" s="39" t="s">
        <v>3</v>
      </c>
      <c r="F2" s="39" t="s">
        <v>6</v>
      </c>
      <c r="G2" s="39" t="s">
        <v>5</v>
      </c>
      <c r="H2" s="39" t="s">
        <v>0</v>
      </c>
      <c r="I2" s="39" t="s">
        <v>1</v>
      </c>
      <c r="J2" s="39" t="s">
        <v>2</v>
      </c>
      <c r="K2" s="40"/>
      <c r="L2" s="40"/>
      <c r="M2" s="40"/>
      <c r="O2" s="39" t="s">
        <v>3</v>
      </c>
      <c r="P2" s="39" t="s">
        <v>6</v>
      </c>
      <c r="Q2" s="39" t="s">
        <v>5</v>
      </c>
      <c r="R2" s="39" t="s">
        <v>0</v>
      </c>
      <c r="S2" s="39" t="s">
        <v>1</v>
      </c>
      <c r="T2" s="39" t="s">
        <v>2</v>
      </c>
      <c r="U2" s="40"/>
      <c r="V2" s="40"/>
      <c r="W2" s="40"/>
    </row>
    <row r="3" spans="4:23" x14ac:dyDescent="0.25">
      <c r="D3" s="15"/>
      <c r="E3" s="1" t="s">
        <v>32</v>
      </c>
      <c r="F3" s="24">
        <v>1379</v>
      </c>
      <c r="G3" s="24">
        <v>6646</v>
      </c>
      <c r="H3" s="24">
        <v>209827</v>
      </c>
      <c r="I3" s="24">
        <v>213979445</v>
      </c>
      <c r="J3" s="24">
        <v>427972203</v>
      </c>
      <c r="K3" s="15"/>
      <c r="L3" s="15"/>
      <c r="M3" s="15"/>
      <c r="O3" s="1" t="s">
        <v>32</v>
      </c>
      <c r="P3" s="25">
        <f>4096*1000/F3</f>
        <v>2970.2683103698332</v>
      </c>
      <c r="Q3" s="25">
        <f>32768*1000/G3</f>
        <v>4930.4845019560635</v>
      </c>
      <c r="R3" s="25">
        <f>1024*1024*1000/H3</f>
        <v>4997.3359005275779</v>
      </c>
      <c r="S3" s="25">
        <f>1024*1024*1024*1000/I3</f>
        <v>5017.9671416569945</v>
      </c>
      <c r="T3" s="25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4">
        <v>87166</v>
      </c>
      <c r="G4" s="24">
        <v>713865</v>
      </c>
      <c r="H4" s="24">
        <v>23187872</v>
      </c>
      <c r="I4" s="24">
        <v>23752100446</v>
      </c>
      <c r="J4" s="24">
        <v>46017545643</v>
      </c>
      <c r="K4" s="15"/>
      <c r="L4" s="15"/>
      <c r="M4" s="15"/>
      <c r="O4" s="1" t="s">
        <v>33</v>
      </c>
      <c r="P4" s="25">
        <f>4096*1024/F4</f>
        <v>48.118578344767457</v>
      </c>
      <c r="Q4" s="25">
        <f>32768*1024/G4</f>
        <v>47.003890091263756</v>
      </c>
      <c r="R4" s="25">
        <f>1024*1024*1000/H4</f>
        <v>45.220880984680271</v>
      </c>
      <c r="S4" s="25">
        <f>1024*1024*1024*1000/I4</f>
        <v>45.206184035855436</v>
      </c>
      <c r="T4" s="25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40</v>
      </c>
      <c r="F5" s="24" t="s">
        <v>39</v>
      </c>
      <c r="G5" s="24" t="s">
        <v>39</v>
      </c>
      <c r="H5" s="24" t="s">
        <v>39</v>
      </c>
      <c r="I5" s="24" t="s">
        <v>39</v>
      </c>
      <c r="J5" s="24" t="s">
        <v>39</v>
      </c>
      <c r="K5" s="15"/>
      <c r="L5" s="15"/>
      <c r="M5" s="15"/>
      <c r="O5" s="1" t="s">
        <v>40</v>
      </c>
      <c r="P5" s="24" t="s">
        <v>39</v>
      </c>
      <c r="Q5" s="24" t="s">
        <v>39</v>
      </c>
      <c r="R5" s="24" t="s">
        <v>39</v>
      </c>
      <c r="S5" s="24" t="s">
        <v>39</v>
      </c>
      <c r="T5" s="24" t="s">
        <v>39</v>
      </c>
      <c r="U5" s="15"/>
      <c r="V5" s="15"/>
      <c r="W5" s="15"/>
    </row>
    <row r="7" spans="4:23" x14ac:dyDescent="0.25">
      <c r="E7" s="12" t="s">
        <v>15</v>
      </c>
      <c r="F7" s="45" t="s">
        <v>10</v>
      </c>
      <c r="G7" s="45"/>
      <c r="H7" s="45" t="s">
        <v>11</v>
      </c>
      <c r="I7" s="45"/>
      <c r="J7" s="45" t="s">
        <v>12</v>
      </c>
      <c r="K7" s="45"/>
      <c r="L7" s="45" t="s">
        <v>13</v>
      </c>
      <c r="M7" s="45"/>
      <c r="O7" s="12" t="s">
        <v>15</v>
      </c>
      <c r="P7" s="45" t="s">
        <v>10</v>
      </c>
      <c r="Q7" s="45"/>
      <c r="R7" s="45" t="s">
        <v>11</v>
      </c>
      <c r="S7" s="45"/>
      <c r="T7" s="45" t="s">
        <v>12</v>
      </c>
      <c r="U7" s="45"/>
      <c r="V7" s="45" t="s">
        <v>13</v>
      </c>
      <c r="W7" s="45"/>
    </row>
    <row r="8" spans="4:23" x14ac:dyDescent="0.25">
      <c r="E8" s="6" t="s">
        <v>9</v>
      </c>
      <c r="F8" s="41" t="s">
        <v>37</v>
      </c>
      <c r="G8" s="42"/>
      <c r="H8" s="42"/>
      <c r="I8" s="42"/>
      <c r="J8" s="42"/>
      <c r="K8" s="42"/>
      <c r="L8" s="42"/>
      <c r="M8" s="42"/>
      <c r="O8" s="6" t="s">
        <v>9</v>
      </c>
      <c r="P8" s="41" t="s">
        <v>104</v>
      </c>
      <c r="Q8" s="42"/>
      <c r="R8" s="42"/>
      <c r="S8" s="42"/>
      <c r="T8" s="42"/>
      <c r="U8" s="42"/>
      <c r="V8" s="42"/>
      <c r="W8" s="42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f>$F74</f>
        <v>273735</v>
      </c>
      <c r="G10" s="20">
        <f>$F73</f>
        <v>1079683</v>
      </c>
      <c r="H10" s="20">
        <f>$G74</f>
        <v>2083269</v>
      </c>
      <c r="I10" s="20">
        <f>$G73</f>
        <v>8415361</v>
      </c>
      <c r="J10" s="20">
        <f>$H74</f>
        <v>66199279</v>
      </c>
      <c r="K10" s="20">
        <f>$H73</f>
        <v>237892410</v>
      </c>
      <c r="L10" s="20">
        <f>$I74</f>
        <v>25658062651</v>
      </c>
      <c r="M10" s="20">
        <f>$I73</f>
        <v>116454214960</v>
      </c>
      <c r="O10" s="18" t="s">
        <v>26</v>
      </c>
      <c r="P10" s="22">
        <f>F10/4096</f>
        <v>66.829833984375</v>
      </c>
      <c r="Q10" s="22">
        <f>G10/4096</f>
        <v>263.594482421875</v>
      </c>
      <c r="R10" s="22">
        <f>H10/32768</f>
        <v>63.576324462890625</v>
      </c>
      <c r="S10" s="22">
        <f>I10/32768</f>
        <v>256.81643676757812</v>
      </c>
      <c r="T10" s="22">
        <f>J10/(1048576)</f>
        <v>63.132552146911621</v>
      </c>
      <c r="U10" s="22">
        <f>K10/(1048576)</f>
        <v>226.87188148498535</v>
      </c>
      <c r="V10" s="22">
        <f>L10/1073741824</f>
        <v>23.89593296777457</v>
      </c>
      <c r="W10" s="22">
        <f>M10/1073741824</f>
        <v>108.45643930137157</v>
      </c>
    </row>
    <row r="11" spans="4:23" x14ac:dyDescent="0.25">
      <c r="E11" s="33" t="s">
        <v>17</v>
      </c>
      <c r="F11" s="19">
        <f>$F76</f>
        <v>278054</v>
      </c>
      <c r="G11" s="19">
        <f>$F75</f>
        <v>692918</v>
      </c>
      <c r="H11" s="19">
        <f>$G76</f>
        <v>2116929</v>
      </c>
      <c r="I11" s="19">
        <f>$G75</f>
        <v>5313882</v>
      </c>
      <c r="J11" s="19">
        <f>$H76</f>
        <v>52916327</v>
      </c>
      <c r="K11" s="19">
        <f>$H75</f>
        <v>185529894</v>
      </c>
      <c r="L11" s="19">
        <f>$I76</f>
        <v>51666048437</v>
      </c>
      <c r="M11" s="19">
        <f>$I75</f>
        <v>132966983969</v>
      </c>
      <c r="O11" s="10" t="s">
        <v>17</v>
      </c>
      <c r="P11" s="22">
        <f t="shared" ref="P11:Q25" si="0">F11/4096</f>
        <v>67.88427734375</v>
      </c>
      <c r="Q11" s="22">
        <f t="shared" si="0"/>
        <v>169.16943359375</v>
      </c>
      <c r="R11" s="22">
        <f t="shared" ref="R11:S25" si="1">H11/32768</f>
        <v>64.603546142578125</v>
      </c>
      <c r="S11" s="22">
        <f t="shared" si="1"/>
        <v>162.16680908203125</v>
      </c>
      <c r="T11" s="22">
        <f t="shared" ref="T11:U25" si="2">J11/(1048576)</f>
        <v>50.46494197845459</v>
      </c>
      <c r="U11" s="22">
        <f t="shared" si="2"/>
        <v>176.93509483337402</v>
      </c>
      <c r="V11" s="22">
        <f t="shared" ref="V11:W25" si="3">L11/1073741824</f>
        <v>48.11775725055486</v>
      </c>
      <c r="W11" s="22">
        <f t="shared" si="3"/>
        <v>123.83515384886414</v>
      </c>
    </row>
    <row r="12" spans="4:23" x14ac:dyDescent="0.25">
      <c r="E12" s="33" t="s">
        <v>102</v>
      </c>
      <c r="F12" s="19">
        <f>$F77</f>
        <v>0</v>
      </c>
      <c r="G12" s="19" t="s">
        <v>94</v>
      </c>
      <c r="H12" s="19">
        <f>$G77</f>
        <v>0</v>
      </c>
      <c r="I12" s="19" t="s">
        <v>94</v>
      </c>
      <c r="J12" s="19">
        <f>$H77</f>
        <v>0</v>
      </c>
      <c r="K12" s="19" t="s">
        <v>94</v>
      </c>
      <c r="L12" s="19">
        <f>$I77</f>
        <v>0</v>
      </c>
      <c r="M12" s="19" t="s">
        <v>94</v>
      </c>
      <c r="O12" s="10" t="s">
        <v>103</v>
      </c>
      <c r="P12" s="36">
        <f t="shared" si="0"/>
        <v>0</v>
      </c>
      <c r="Q12" s="36" t="e">
        <f t="shared" si="0"/>
        <v>#VALUE!</v>
      </c>
      <c r="R12" s="22">
        <f t="shared" si="1"/>
        <v>0</v>
      </c>
      <c r="S12" s="36" t="e">
        <f t="shared" ref="S12" si="4">I12/4096</f>
        <v>#VALUE!</v>
      </c>
      <c r="T12" s="22">
        <f t="shared" si="2"/>
        <v>0</v>
      </c>
      <c r="U12" s="36" t="e">
        <f t="shared" ref="U12" si="5">K12/4096</f>
        <v>#VALUE!</v>
      </c>
      <c r="V12" s="22">
        <f t="shared" si="3"/>
        <v>0</v>
      </c>
      <c r="W12" s="36" t="e">
        <f t="shared" ref="W12" si="6">M12/4096</f>
        <v>#VALUE!</v>
      </c>
    </row>
    <row r="13" spans="4:23" x14ac:dyDescent="0.25">
      <c r="E13" s="33" t="s">
        <v>18</v>
      </c>
      <c r="F13" s="21">
        <f>$F79</f>
        <v>237813</v>
      </c>
      <c r="G13" s="19">
        <f>$F78</f>
        <v>434033</v>
      </c>
      <c r="H13" s="21">
        <f>$G79</f>
        <v>1789779</v>
      </c>
      <c r="I13" s="19">
        <f>$G78</f>
        <v>3243895</v>
      </c>
      <c r="J13" s="21">
        <f>$H79</f>
        <v>56753127</v>
      </c>
      <c r="K13" s="19">
        <f>$H78</f>
        <v>102978082</v>
      </c>
      <c r="L13" s="21">
        <f>$I79</f>
        <v>58110494137</v>
      </c>
      <c r="M13" s="19">
        <f>$I78</f>
        <v>105435283580</v>
      </c>
      <c r="O13" s="5" t="s">
        <v>18</v>
      </c>
      <c r="P13" s="36">
        <f t="shared" si="0"/>
        <v>58.059814453125</v>
      </c>
      <c r="Q13" s="36">
        <f t="shared" si="0"/>
        <v>105.965087890625</v>
      </c>
      <c r="R13" s="36">
        <f t="shared" si="1"/>
        <v>54.619720458984375</v>
      </c>
      <c r="S13" s="36">
        <f t="shared" si="1"/>
        <v>98.995819091796875</v>
      </c>
      <c r="T13" s="36">
        <f t="shared" si="2"/>
        <v>54.12399959564209</v>
      </c>
      <c r="U13" s="36">
        <f t="shared" si="2"/>
        <v>98.207551956176758</v>
      </c>
      <c r="V13" s="36">
        <f t="shared" si="3"/>
        <v>54.119615011848509</v>
      </c>
      <c r="W13" s="36">
        <f t="shared" si="3"/>
        <v>98.194259759038687</v>
      </c>
    </row>
    <row r="14" spans="4:23" x14ac:dyDescent="0.25">
      <c r="E14" s="33" t="s">
        <v>27</v>
      </c>
      <c r="F14" s="21">
        <f>$F81</f>
        <v>148695</v>
      </c>
      <c r="G14" s="19">
        <f>$F80</f>
        <v>278749</v>
      </c>
      <c r="H14" s="21">
        <f>$G81</f>
        <v>1085105</v>
      </c>
      <c r="I14" s="19">
        <f>$G80</f>
        <v>2019483</v>
      </c>
      <c r="J14" s="21">
        <f>$H81</f>
        <v>34198843</v>
      </c>
      <c r="K14" s="19">
        <f>$H80</f>
        <v>63650196</v>
      </c>
      <c r="L14" s="21">
        <f>$I81</f>
        <v>35010795655</v>
      </c>
      <c r="M14" s="19">
        <f>$I80</f>
        <v>65168623626</v>
      </c>
      <c r="O14" s="4" t="s">
        <v>27</v>
      </c>
      <c r="P14" s="22">
        <f t="shared" si="0"/>
        <v>36.302490234375</v>
      </c>
      <c r="Q14" s="22">
        <f t="shared" si="0"/>
        <v>68.053955078125</v>
      </c>
      <c r="R14" s="22">
        <f t="shared" si="1"/>
        <v>33.114776611328125</v>
      </c>
      <c r="S14" s="22">
        <f t="shared" si="1"/>
        <v>61.629730224609375</v>
      </c>
      <c r="T14" s="22">
        <f t="shared" si="2"/>
        <v>32.614558219909668</v>
      </c>
      <c r="U14" s="22">
        <f t="shared" si="2"/>
        <v>60.701557159423828</v>
      </c>
      <c r="V14" s="22">
        <f t="shared" si="3"/>
        <v>32.606344348751009</v>
      </c>
      <c r="W14" s="22">
        <f t="shared" si="3"/>
        <v>60.693010339513421</v>
      </c>
    </row>
    <row r="15" spans="4:23" x14ac:dyDescent="0.25">
      <c r="E15" s="33" t="s">
        <v>21</v>
      </c>
      <c r="F15" s="21">
        <f>$F83</f>
        <v>152214</v>
      </c>
      <c r="G15" s="19">
        <f>$F82</f>
        <v>301203</v>
      </c>
      <c r="H15" s="21">
        <f>$G83</f>
        <v>1086695</v>
      </c>
      <c r="I15" s="19">
        <f>$G82</f>
        <v>1322565</v>
      </c>
      <c r="J15" s="21">
        <f>$H83</f>
        <v>34197811</v>
      </c>
      <c r="K15" s="19">
        <f>$H82</f>
        <v>38529676</v>
      </c>
      <c r="L15" s="21">
        <f>$I83</f>
        <v>35010780053</v>
      </c>
      <c r="M15" s="19">
        <f>$I82</f>
        <v>39380238994</v>
      </c>
      <c r="O15" s="4" t="s">
        <v>21</v>
      </c>
      <c r="P15" s="22">
        <f t="shared" si="0"/>
        <v>37.16162109375</v>
      </c>
      <c r="Q15" s="22">
        <f t="shared" si="0"/>
        <v>73.535888671875</v>
      </c>
      <c r="R15" s="22">
        <f t="shared" si="1"/>
        <v>33.163299560546875</v>
      </c>
      <c r="S15" s="22">
        <f t="shared" si="1"/>
        <v>40.361480712890625</v>
      </c>
      <c r="T15" s="22">
        <f t="shared" si="2"/>
        <v>32.613574028015137</v>
      </c>
      <c r="U15" s="22">
        <f t="shared" si="2"/>
        <v>36.744762420654297</v>
      </c>
      <c r="V15" s="22">
        <f t="shared" si="3"/>
        <v>32.606329818256199</v>
      </c>
      <c r="W15" s="22">
        <f t="shared" si="3"/>
        <v>36.675705568864942</v>
      </c>
    </row>
    <row r="16" spans="4:23" x14ac:dyDescent="0.25">
      <c r="E16" s="33" t="s">
        <v>22</v>
      </c>
      <c r="F16" s="21">
        <f>$F85</f>
        <v>155084</v>
      </c>
      <c r="G16" s="19">
        <f>$F84</f>
        <v>588049</v>
      </c>
      <c r="H16" s="21">
        <f>$G85</f>
        <v>1090685</v>
      </c>
      <c r="I16" s="19">
        <f>$G84</f>
        <v>1610517</v>
      </c>
      <c r="J16" s="21">
        <f>$H85</f>
        <v>34208323</v>
      </c>
      <c r="K16" s="19">
        <f>$H84</f>
        <v>38814802</v>
      </c>
      <c r="L16" s="21">
        <f>$I85</f>
        <v>35013664277</v>
      </c>
      <c r="M16" s="19">
        <f>$I84</f>
        <v>39382290210</v>
      </c>
      <c r="O16" s="4" t="s">
        <v>22</v>
      </c>
      <c r="P16" s="22">
        <f t="shared" si="0"/>
        <v>37.8623046875</v>
      </c>
      <c r="Q16" s="22">
        <f t="shared" si="0"/>
        <v>143.566650390625</v>
      </c>
      <c r="R16" s="22">
        <f t="shared" si="1"/>
        <v>33.285064697265625</v>
      </c>
      <c r="S16" s="22">
        <f t="shared" si="1"/>
        <v>49.149078369140625</v>
      </c>
      <c r="T16" s="22">
        <f t="shared" si="2"/>
        <v>32.623599052429199</v>
      </c>
      <c r="U16" s="22">
        <f t="shared" si="2"/>
        <v>37.016679763793945</v>
      </c>
      <c r="V16" s="22">
        <f t="shared" si="3"/>
        <v>32.609015961177647</v>
      </c>
      <c r="W16" s="22">
        <f t="shared" si="3"/>
        <v>36.677615912631154</v>
      </c>
    </row>
    <row r="17" spans="1:23" x14ac:dyDescent="0.25">
      <c r="E17" s="33" t="s">
        <v>23</v>
      </c>
      <c r="F17" s="21">
        <f>$F87</f>
        <v>154075</v>
      </c>
      <c r="G17" s="19">
        <f>$F86</f>
        <v>432979</v>
      </c>
      <c r="H17" s="21">
        <f>$G87</f>
        <v>1087709</v>
      </c>
      <c r="I17" s="19">
        <f>$G86</f>
        <v>1255461</v>
      </c>
      <c r="J17" s="21">
        <f>$H87</f>
        <v>34206085</v>
      </c>
      <c r="K17" s="19">
        <f>$H86</f>
        <v>31345462</v>
      </c>
      <c r="L17" s="21">
        <f>$I87</f>
        <v>35012985305</v>
      </c>
      <c r="M17" s="19">
        <f>$I86</f>
        <v>31865721750</v>
      </c>
      <c r="O17" s="4" t="s">
        <v>23</v>
      </c>
      <c r="P17" s="22">
        <f t="shared" si="0"/>
        <v>37.615966796875</v>
      </c>
      <c r="Q17" s="22">
        <f t="shared" si="0"/>
        <v>105.707763671875</v>
      </c>
      <c r="R17" s="22">
        <f t="shared" si="1"/>
        <v>33.194244384765625</v>
      </c>
      <c r="S17" s="22">
        <f t="shared" si="1"/>
        <v>38.313629150390625</v>
      </c>
      <c r="T17" s="22">
        <f t="shared" si="2"/>
        <v>32.621464729309082</v>
      </c>
      <c r="U17" s="22">
        <f t="shared" si="2"/>
        <v>29.893362045288086</v>
      </c>
      <c r="V17" s="22">
        <f t="shared" si="3"/>
        <v>32.608383619226515</v>
      </c>
      <c r="W17" s="22">
        <f t="shared" si="3"/>
        <v>29.677266022190452</v>
      </c>
    </row>
    <row r="18" spans="1:23" x14ac:dyDescent="0.25">
      <c r="E18" s="33" t="s">
        <v>35</v>
      </c>
      <c r="F18" s="21">
        <f>$F89</f>
        <v>237060</v>
      </c>
      <c r="G18" s="19">
        <f>$F88</f>
        <v>711260</v>
      </c>
      <c r="H18" s="21">
        <f>$G89</f>
        <v>1786705</v>
      </c>
      <c r="I18" s="19">
        <f>$G88</f>
        <v>5460338</v>
      </c>
      <c r="J18" s="21">
        <f>$H89</f>
        <v>56752793</v>
      </c>
      <c r="K18" s="19">
        <f>$H88</f>
        <v>65771563</v>
      </c>
      <c r="L18" s="21">
        <f>$I89</f>
        <v>58112147009</v>
      </c>
      <c r="M18" s="19">
        <f>$I88</f>
        <v>36221003614</v>
      </c>
      <c r="O18" s="4" t="s">
        <v>35</v>
      </c>
      <c r="P18" s="22">
        <f t="shared" si="0"/>
        <v>57.8759765625</v>
      </c>
      <c r="Q18" s="22">
        <f t="shared" si="0"/>
        <v>173.6474609375</v>
      </c>
      <c r="R18" s="22">
        <f t="shared" si="1"/>
        <v>54.525909423828125</v>
      </c>
      <c r="S18" s="22">
        <f t="shared" si="1"/>
        <v>166.63629150390625</v>
      </c>
      <c r="T18" s="22">
        <f t="shared" si="2"/>
        <v>54.12368106842041</v>
      </c>
      <c r="U18" s="22">
        <f t="shared" si="2"/>
        <v>62.724650382995605</v>
      </c>
      <c r="V18" s="22">
        <f t="shared" si="3"/>
        <v>54.121154368855059</v>
      </c>
      <c r="W18" s="22">
        <f t="shared" si="3"/>
        <v>33.733438340947032</v>
      </c>
    </row>
    <row r="19" spans="1:23" x14ac:dyDescent="0.25">
      <c r="E19" s="33" t="s">
        <v>36</v>
      </c>
      <c r="F19" s="21">
        <f>$F91</f>
        <v>236940</v>
      </c>
      <c r="G19" s="19">
        <f>$F90</f>
        <v>709962</v>
      </c>
      <c r="H19" s="21">
        <f>$G91</f>
        <v>1788211</v>
      </c>
      <c r="I19" s="19">
        <f>$G90</f>
        <v>5460096</v>
      </c>
      <c r="J19" s="21">
        <f>$H91</f>
        <v>56757965</v>
      </c>
      <c r="K19" s="19">
        <f>$H90</f>
        <v>86069378</v>
      </c>
      <c r="L19" s="21">
        <f>$I91</f>
        <v>58113584405</v>
      </c>
      <c r="M19" s="19">
        <f>$I90</f>
        <v>36243736920</v>
      </c>
      <c r="O19" s="4" t="s">
        <v>36</v>
      </c>
      <c r="P19" s="22">
        <f t="shared" si="0"/>
        <v>57.8466796875</v>
      </c>
      <c r="Q19" s="22">
        <f t="shared" si="0"/>
        <v>173.33056640625</v>
      </c>
      <c r="R19" s="22">
        <f t="shared" si="1"/>
        <v>54.571868896484375</v>
      </c>
      <c r="S19" s="22">
        <f t="shared" si="1"/>
        <v>166.62890625</v>
      </c>
      <c r="T19" s="22">
        <f t="shared" si="2"/>
        <v>54.128613471984863</v>
      </c>
      <c r="U19" s="22">
        <f t="shared" si="2"/>
        <v>82.082155227661133</v>
      </c>
      <c r="V19" s="22">
        <f t="shared" si="3"/>
        <v>54.122493048198521</v>
      </c>
      <c r="W19" s="22">
        <f t="shared" si="3"/>
        <v>33.754610382020473</v>
      </c>
    </row>
    <row r="20" spans="1:23" x14ac:dyDescent="0.25">
      <c r="E20" s="33" t="s">
        <v>24</v>
      </c>
      <c r="F20" s="21">
        <f>$F93</f>
        <v>329482</v>
      </c>
      <c r="G20" s="19">
        <f>$F92</f>
        <v>708380</v>
      </c>
      <c r="H20" s="21">
        <f>$G93</f>
        <v>2527431</v>
      </c>
      <c r="I20" s="19">
        <f>$G92</f>
        <v>5444419</v>
      </c>
      <c r="J20" s="21">
        <f>$H93</f>
        <v>80454463</v>
      </c>
      <c r="K20" s="19">
        <f>$H92</f>
        <v>75772438</v>
      </c>
      <c r="L20" s="21">
        <f>$I93</f>
        <v>82381873995</v>
      </c>
      <c r="M20" s="19">
        <f>$I92</f>
        <v>36233549230</v>
      </c>
      <c r="O20" s="4" t="s">
        <v>24</v>
      </c>
      <c r="P20" s="22">
        <f t="shared" si="0"/>
        <v>80.43994140625</v>
      </c>
      <c r="Q20" s="22">
        <f t="shared" si="0"/>
        <v>172.9443359375</v>
      </c>
      <c r="R20" s="22">
        <f t="shared" si="1"/>
        <v>77.131072998046875</v>
      </c>
      <c r="S20" s="22">
        <f t="shared" si="1"/>
        <v>166.15048217773437</v>
      </c>
      <c r="T20" s="22">
        <f t="shared" si="2"/>
        <v>76.727355003356934</v>
      </c>
      <c r="U20" s="22">
        <f t="shared" si="2"/>
        <v>72.262228012084961</v>
      </c>
      <c r="V20" s="22">
        <f t="shared" si="3"/>
        <v>76.724098990671337</v>
      </c>
      <c r="W20" s="22">
        <f t="shared" si="3"/>
        <v>33.745122356340289</v>
      </c>
    </row>
    <row r="21" spans="1:23" x14ac:dyDescent="0.25">
      <c r="E21" s="33" t="s">
        <v>25</v>
      </c>
      <c r="F21" s="21">
        <f>$F95</f>
        <v>458237</v>
      </c>
      <c r="G21" s="19">
        <f>$F94</f>
        <v>1250911</v>
      </c>
      <c r="H21" s="21">
        <f>$G95</f>
        <v>3558079</v>
      </c>
      <c r="I21" s="19">
        <f>$G94</f>
        <v>9762095</v>
      </c>
      <c r="J21" s="21">
        <f>$H95</f>
        <v>43439027</v>
      </c>
      <c r="K21" s="19">
        <f>$H94</f>
        <v>135203104</v>
      </c>
      <c r="L21" s="21">
        <f>$I95</f>
        <v>28043693935</v>
      </c>
      <c r="M21" s="19">
        <f>$I94</f>
        <v>30644906960</v>
      </c>
      <c r="O21" s="4" t="s">
        <v>25</v>
      </c>
      <c r="P21" s="22">
        <f t="shared" si="0"/>
        <v>111.874267578125</v>
      </c>
      <c r="Q21" s="22">
        <f t="shared" si="0"/>
        <v>305.398193359375</v>
      </c>
      <c r="R21" s="22">
        <f t="shared" si="1"/>
        <v>108.58395385742187</v>
      </c>
      <c r="S21" s="22">
        <f t="shared" si="1"/>
        <v>297.91549682617187</v>
      </c>
      <c r="T21" s="22">
        <f t="shared" si="2"/>
        <v>41.426684379577637</v>
      </c>
      <c r="U21" s="22">
        <f t="shared" si="2"/>
        <v>128.93972778320312</v>
      </c>
      <c r="V21" s="22">
        <f t="shared" si="3"/>
        <v>26.11772523727268</v>
      </c>
      <c r="W21" s="22">
        <f t="shared" si="3"/>
        <v>28.540293648838997</v>
      </c>
    </row>
    <row r="22" spans="1:23" x14ac:dyDescent="0.25">
      <c r="E22" s="35" t="s">
        <v>28</v>
      </c>
      <c r="F22" s="21">
        <f>$F97</f>
        <v>139551</v>
      </c>
      <c r="G22" s="19">
        <f>$F96</f>
        <v>322062</v>
      </c>
      <c r="H22" s="21">
        <f>$G97</f>
        <v>1003195</v>
      </c>
      <c r="I22" s="19">
        <f>$G96</f>
        <v>2360338</v>
      </c>
      <c r="J22" s="21">
        <f>$H97</f>
        <v>31577337</v>
      </c>
      <c r="K22" s="19">
        <f>$H96</f>
        <v>74593234</v>
      </c>
      <c r="L22" s="21">
        <f>$I97</f>
        <v>32326622453</v>
      </c>
      <c r="M22" s="19">
        <f>$I96</f>
        <v>76371778240</v>
      </c>
      <c r="O22" s="4" t="s">
        <v>28</v>
      </c>
      <c r="P22" s="22">
        <f t="shared" si="0"/>
        <v>34.070068359375</v>
      </c>
      <c r="Q22" s="22">
        <f t="shared" si="0"/>
        <v>78.62841796875</v>
      </c>
      <c r="R22" s="22">
        <f t="shared" si="1"/>
        <v>30.615081787109375</v>
      </c>
      <c r="S22" s="22">
        <f t="shared" si="1"/>
        <v>72.03179931640625</v>
      </c>
      <c r="T22" s="22">
        <f t="shared" si="2"/>
        <v>30.114495277404785</v>
      </c>
      <c r="U22" s="22">
        <f t="shared" si="2"/>
        <v>71.137651443481445</v>
      </c>
      <c r="V22" s="22">
        <f t="shared" si="3"/>
        <v>30.106513251550496</v>
      </c>
      <c r="W22" s="22">
        <f t="shared" si="3"/>
        <v>71.126761138439178</v>
      </c>
    </row>
    <row r="23" spans="1:23" x14ac:dyDescent="0.25">
      <c r="E23" s="35" t="s">
        <v>29</v>
      </c>
      <c r="F23" s="21">
        <f>$F99</f>
        <v>162018</v>
      </c>
      <c r="G23" s="19">
        <f>$F98</f>
        <v>323389</v>
      </c>
      <c r="H23" s="21">
        <f>$G99</f>
        <v>1181833</v>
      </c>
      <c r="I23" s="19">
        <f>$G98</f>
        <v>2359497</v>
      </c>
      <c r="J23" s="21">
        <f>$H99</f>
        <v>37348827</v>
      </c>
      <c r="K23" s="19">
        <f>$H98</f>
        <v>74668614</v>
      </c>
      <c r="L23" s="21">
        <f>$I99</f>
        <v>38236512121</v>
      </c>
      <c r="M23" s="19">
        <f>$I98</f>
        <v>76447457380</v>
      </c>
      <c r="O23" s="4" t="s">
        <v>29</v>
      </c>
      <c r="P23" s="22">
        <f t="shared" si="0"/>
        <v>39.55517578125</v>
      </c>
      <c r="Q23" s="22">
        <f t="shared" si="0"/>
        <v>78.952392578125</v>
      </c>
      <c r="R23" s="22">
        <f t="shared" si="1"/>
        <v>36.066680908203125</v>
      </c>
      <c r="S23" s="22">
        <f t="shared" si="1"/>
        <v>72.006134033203125</v>
      </c>
      <c r="T23" s="22">
        <f t="shared" si="2"/>
        <v>35.618617057800293</v>
      </c>
      <c r="U23" s="22">
        <f t="shared" si="2"/>
        <v>71.209539413452148</v>
      </c>
      <c r="V23" s="22">
        <f t="shared" si="3"/>
        <v>35.610526912845671</v>
      </c>
      <c r="W23" s="22">
        <f t="shared" si="3"/>
        <v>71.197242829948664</v>
      </c>
    </row>
    <row r="24" spans="1:23" x14ac:dyDescent="0.25">
      <c r="E24" s="35" t="s">
        <v>30</v>
      </c>
      <c r="F24" s="21">
        <f>$F101</f>
        <v>224599</v>
      </c>
      <c r="G24" s="19">
        <f>$F100</f>
        <v>422244</v>
      </c>
      <c r="H24" s="21">
        <f>$G101</f>
        <v>1690221</v>
      </c>
      <c r="I24" s="19">
        <f>$G100</f>
        <v>3163318</v>
      </c>
      <c r="J24" s="21">
        <f>$H101</f>
        <v>53604115</v>
      </c>
      <c r="K24" s="19">
        <f>$H100</f>
        <v>82370818</v>
      </c>
      <c r="L24" s="21">
        <f>$I101</f>
        <v>54885647170</v>
      </c>
      <c r="M24" s="19">
        <f>$I100</f>
        <v>82878659948</v>
      </c>
      <c r="O24" s="9" t="s">
        <v>30</v>
      </c>
      <c r="P24" s="22">
        <f t="shared" si="0"/>
        <v>54.833740234375</v>
      </c>
      <c r="Q24" s="22">
        <f t="shared" si="0"/>
        <v>103.0869140625</v>
      </c>
      <c r="R24" s="22">
        <f t="shared" si="1"/>
        <v>51.581451416015625</v>
      </c>
      <c r="S24" s="22">
        <f t="shared" si="1"/>
        <v>96.53680419921875</v>
      </c>
      <c r="T24" s="22">
        <f t="shared" si="2"/>
        <v>51.120867729187012</v>
      </c>
      <c r="U24" s="22">
        <f t="shared" si="2"/>
        <v>78.554933547973633</v>
      </c>
      <c r="V24" s="22">
        <f t="shared" si="3"/>
        <v>51.116242231801152</v>
      </c>
      <c r="W24" s="22">
        <f t="shared" si="3"/>
        <v>77.186766963452101</v>
      </c>
    </row>
    <row r="25" spans="1:23" x14ac:dyDescent="0.25">
      <c r="A25" s="51" t="s">
        <v>53</v>
      </c>
      <c r="B25" s="51"/>
      <c r="C25" s="51"/>
      <c r="E25" s="35" t="s">
        <v>31</v>
      </c>
      <c r="F25" s="21">
        <f>$F103</f>
        <v>169238</v>
      </c>
      <c r="G25" s="19">
        <f>$F102</f>
        <v>344701</v>
      </c>
      <c r="H25" s="21">
        <f>$G103</f>
        <v>1248709</v>
      </c>
      <c r="I25" s="19">
        <f>$G102</f>
        <v>2530327</v>
      </c>
      <c r="J25" s="21">
        <f>$H103</f>
        <v>39446559</v>
      </c>
      <c r="K25" s="19">
        <f>$H102</f>
        <v>79940560</v>
      </c>
      <c r="L25" s="21">
        <f>$I103</f>
        <v>40384827409</v>
      </c>
      <c r="M25" s="19">
        <f>$I102</f>
        <v>81845422676</v>
      </c>
      <c r="O25" s="10" t="s">
        <v>31</v>
      </c>
      <c r="P25" s="22">
        <f t="shared" si="0"/>
        <v>41.31787109375</v>
      </c>
      <c r="Q25" s="22">
        <f t="shared" si="0"/>
        <v>84.155517578125</v>
      </c>
      <c r="R25" s="22">
        <f t="shared" si="1"/>
        <v>38.107574462890625</v>
      </c>
      <c r="S25" s="22">
        <f t="shared" si="1"/>
        <v>77.219451904296875</v>
      </c>
      <c r="T25" s="22">
        <f t="shared" si="2"/>
        <v>37.619170188903809</v>
      </c>
      <c r="U25" s="22">
        <f t="shared" si="2"/>
        <v>76.237258911132813</v>
      </c>
      <c r="V25" s="22">
        <f t="shared" si="3"/>
        <v>37.611301437951624</v>
      </c>
      <c r="W25" s="22">
        <f t="shared" si="3"/>
        <v>76.224489767104387</v>
      </c>
    </row>
    <row r="26" spans="1:23" x14ac:dyDescent="0.25">
      <c r="A26" s="51"/>
      <c r="B26" s="51"/>
      <c r="C26" s="51"/>
      <c r="E26" s="3"/>
      <c r="F26" s="27"/>
      <c r="G26" s="27"/>
      <c r="H26" s="27"/>
      <c r="I26" s="27"/>
      <c r="J26" s="27"/>
      <c r="K26" s="27"/>
      <c r="L26" s="27"/>
      <c r="M26" s="27"/>
      <c r="O26" s="3"/>
      <c r="P26" s="28"/>
      <c r="Q26" s="28"/>
      <c r="R26" s="28"/>
      <c r="S26" s="28"/>
      <c r="T26" s="28"/>
      <c r="U26" s="28"/>
      <c r="V26" s="28"/>
      <c r="W26" s="28"/>
    </row>
    <row r="27" spans="1:23" x14ac:dyDescent="0.25">
      <c r="A27" s="51"/>
      <c r="B27" s="51"/>
      <c r="C27" s="51"/>
      <c r="E27" s="43" t="s">
        <v>43</v>
      </c>
      <c r="F27" s="27"/>
      <c r="G27" s="27"/>
      <c r="H27" s="27"/>
      <c r="I27" s="27"/>
      <c r="J27" s="27"/>
      <c r="K27" s="27"/>
      <c r="L27" s="27"/>
      <c r="M27" s="27"/>
      <c r="O27" s="3"/>
      <c r="P27" s="28"/>
      <c r="Q27" s="28"/>
      <c r="R27" s="28"/>
      <c r="S27" s="28"/>
      <c r="T27" s="28"/>
      <c r="U27" s="28"/>
      <c r="V27" s="28"/>
      <c r="W27" s="28"/>
    </row>
    <row r="28" spans="1:23" x14ac:dyDescent="0.25">
      <c r="A28" s="39" t="s">
        <v>45</v>
      </c>
      <c r="B28" s="39" t="s">
        <v>46</v>
      </c>
      <c r="C28" s="39" t="s">
        <v>52</v>
      </c>
      <c r="E28" s="44"/>
      <c r="F28" s="27"/>
      <c r="G28" s="27"/>
      <c r="H28" s="27"/>
      <c r="I28" s="27"/>
      <c r="J28" s="27"/>
      <c r="K28" s="27"/>
      <c r="L28" s="27"/>
      <c r="M28" s="27"/>
      <c r="O28" s="3"/>
      <c r="P28" s="28"/>
      <c r="Q28" s="28"/>
      <c r="R28" s="28"/>
      <c r="S28" s="28"/>
      <c r="T28" s="28"/>
      <c r="U28" s="28"/>
      <c r="V28" s="28"/>
      <c r="W28" s="28"/>
    </row>
    <row r="29" spans="1:23" x14ac:dyDescent="0.25">
      <c r="A29" s="1" t="s">
        <v>44</v>
      </c>
      <c r="B29" s="1">
        <v>1</v>
      </c>
      <c r="C29" s="1">
        <f>B29*1732/1000</f>
        <v>1.732</v>
      </c>
      <c r="E29" s="12" t="s">
        <v>101</v>
      </c>
      <c r="F29" s="45" t="s">
        <v>95</v>
      </c>
      <c r="G29" s="45"/>
      <c r="H29" s="45" t="s">
        <v>96</v>
      </c>
      <c r="I29" s="45"/>
      <c r="J29" s="45" t="s">
        <v>97</v>
      </c>
      <c r="K29" s="45"/>
      <c r="L29" s="45" t="s">
        <v>98</v>
      </c>
      <c r="M29" s="45"/>
      <c r="O29" s="3"/>
      <c r="P29" s="28"/>
      <c r="Q29" s="28"/>
      <c r="R29" s="28"/>
      <c r="S29" s="28"/>
      <c r="T29" s="28"/>
      <c r="U29" s="28"/>
      <c r="V29" s="28"/>
      <c r="W29" s="28"/>
    </row>
    <row r="30" spans="1:23" x14ac:dyDescent="0.25">
      <c r="A30" s="1" t="s">
        <v>50</v>
      </c>
      <c r="B30" s="1">
        <v>1</v>
      </c>
      <c r="C30" s="1">
        <f>B30*795.4/1000</f>
        <v>0.7954</v>
      </c>
      <c r="E30" s="6" t="s">
        <v>41</v>
      </c>
      <c r="F30" s="41" t="s">
        <v>42</v>
      </c>
      <c r="G30" s="42"/>
      <c r="H30" s="42"/>
      <c r="I30" s="42"/>
      <c r="J30" s="42"/>
      <c r="K30" s="42"/>
      <c r="L30" s="42"/>
      <c r="M30" s="42"/>
    </row>
    <row r="31" spans="1:23" ht="15" customHeight="1" x14ac:dyDescent="0.25">
      <c r="A31" s="1" t="s">
        <v>47</v>
      </c>
      <c r="B31" s="1">
        <v>0</v>
      </c>
      <c r="C31" s="1">
        <f>B31*(1169-795.4)/1000</f>
        <v>0</v>
      </c>
      <c r="E31" s="13" t="s">
        <v>16</v>
      </c>
      <c r="F31" s="7" t="s">
        <v>7</v>
      </c>
      <c r="G31" s="7" t="s">
        <v>8</v>
      </c>
      <c r="H31" s="7" t="s">
        <v>7</v>
      </c>
      <c r="I31" s="7" t="s">
        <v>8</v>
      </c>
      <c r="J31" s="7" t="s">
        <v>7</v>
      </c>
      <c r="K31" s="7" t="s">
        <v>8</v>
      </c>
      <c r="L31" s="7" t="s">
        <v>7</v>
      </c>
      <c r="M31" s="7" t="s">
        <v>8</v>
      </c>
      <c r="O31" s="53" t="s">
        <v>14</v>
      </c>
      <c r="P31" s="54"/>
      <c r="Q31" s="54"/>
      <c r="R31" s="54"/>
      <c r="S31" s="54"/>
      <c r="T31" s="54"/>
      <c r="U31" s="54"/>
      <c r="V31" s="54"/>
      <c r="W31" s="55"/>
    </row>
    <row r="32" spans="1:23" x14ac:dyDescent="0.25">
      <c r="A32" s="1" t="s">
        <v>48</v>
      </c>
      <c r="B32" s="1">
        <v>0</v>
      </c>
      <c r="C32" s="1">
        <f>B32*(880-795+1910.49-1732.78)/1000</f>
        <v>0</v>
      </c>
      <c r="E32" s="37" t="s">
        <v>26</v>
      </c>
      <c r="F32" s="29">
        <f>($C$36*F10)/10^9</f>
        <v>6.9183783900000006E-4</v>
      </c>
      <c r="G32" s="29">
        <f t="shared" ref="G32:M32" si="7">($C$36*G10)/10^9</f>
        <v>2.7287908142E-3</v>
      </c>
      <c r="H32" s="29">
        <f t="shared" si="7"/>
        <v>5.2652540706000003E-3</v>
      </c>
      <c r="I32" s="29">
        <f t="shared" si="7"/>
        <v>2.1268983391400001E-2</v>
      </c>
      <c r="J32" s="29">
        <f t="shared" si="7"/>
        <v>0.16731205774460001</v>
      </c>
      <c r="K32" s="29">
        <f t="shared" si="7"/>
        <v>0.601249277034</v>
      </c>
      <c r="L32" s="29">
        <f t="shared" si="7"/>
        <v>64.848187544137403</v>
      </c>
      <c r="M32" s="29">
        <f t="shared" si="7"/>
        <v>294.32638288990398</v>
      </c>
      <c r="O32" s="8" t="s">
        <v>19</v>
      </c>
    </row>
    <row r="33" spans="1:15" x14ac:dyDescent="0.25">
      <c r="A33" s="1" t="s">
        <v>49</v>
      </c>
      <c r="B33" s="1">
        <v>0</v>
      </c>
      <c r="C33" s="1">
        <f>B33*(818.3-795.4)/1000</f>
        <v>0</v>
      </c>
      <c r="E33" s="33" t="s">
        <v>17</v>
      </c>
      <c r="F33" s="29">
        <f t="shared" ref="F33:M47" si="8">($C$36*F11)/10^9</f>
        <v>7.0275367960000005E-4</v>
      </c>
      <c r="G33" s="29">
        <f t="shared" si="8"/>
        <v>1.7512809532000001E-3</v>
      </c>
      <c r="H33" s="29">
        <f t="shared" si="8"/>
        <v>5.3503263546000003E-3</v>
      </c>
      <c r="I33" s="29">
        <f t="shared" si="8"/>
        <v>1.34303053668E-2</v>
      </c>
      <c r="J33" s="29">
        <f t="shared" si="8"/>
        <v>0.13374072485980001</v>
      </c>
      <c r="K33" s="29">
        <f t="shared" si="8"/>
        <v>0.4689082540956</v>
      </c>
      <c r="L33" s="29">
        <f t="shared" si="8"/>
        <v>130.5807708196738</v>
      </c>
      <c r="M33" s="29">
        <f t="shared" si="8"/>
        <v>336.06075528325061</v>
      </c>
      <c r="O33" s="23" t="s">
        <v>20</v>
      </c>
    </row>
    <row r="34" spans="1:15" x14ac:dyDescent="0.25">
      <c r="A34" s="1"/>
      <c r="B34" s="1"/>
      <c r="C34" s="1"/>
      <c r="E34" s="33" t="s">
        <v>57</v>
      </c>
      <c r="F34" s="29">
        <f t="shared" si="8"/>
        <v>0</v>
      </c>
      <c r="G34" s="29" t="e">
        <f t="shared" si="8"/>
        <v>#VALUE!</v>
      </c>
      <c r="H34" s="29">
        <f t="shared" si="8"/>
        <v>0</v>
      </c>
      <c r="I34" s="29" t="e">
        <f t="shared" si="8"/>
        <v>#VALUE!</v>
      </c>
      <c r="J34" s="29">
        <f t="shared" si="8"/>
        <v>0</v>
      </c>
      <c r="K34" s="29" t="e">
        <f t="shared" si="8"/>
        <v>#VALUE!</v>
      </c>
      <c r="L34" s="29">
        <f t="shared" si="8"/>
        <v>0</v>
      </c>
      <c r="M34" s="29" t="e">
        <f t="shared" si="8"/>
        <v>#VALUE!</v>
      </c>
      <c r="O34" s="23"/>
    </row>
    <row r="35" spans="1:15" x14ac:dyDescent="0.25">
      <c r="A35" s="1"/>
      <c r="B35" s="1"/>
      <c r="C35" s="1"/>
      <c r="E35" s="34" t="s">
        <v>18</v>
      </c>
      <c r="F35" s="29">
        <f t="shared" si="8"/>
        <v>6.0104857620000001E-4</v>
      </c>
      <c r="G35" s="29">
        <f t="shared" si="8"/>
        <v>1.0969750042000002E-3</v>
      </c>
      <c r="H35" s="29">
        <f t="shared" si="8"/>
        <v>4.5234874445999997E-3</v>
      </c>
      <c r="I35" s="29">
        <f t="shared" si="8"/>
        <v>8.1986202230000006E-3</v>
      </c>
      <c r="J35" s="29">
        <f t="shared" si="8"/>
        <v>0.14343785317980001</v>
      </c>
      <c r="K35" s="29">
        <f t="shared" si="8"/>
        <v>0.2602668044468</v>
      </c>
      <c r="L35" s="29">
        <f t="shared" si="8"/>
        <v>146.86846288185379</v>
      </c>
      <c r="M35" s="29">
        <f t="shared" si="8"/>
        <v>266.47713572009201</v>
      </c>
      <c r="O35" s="11" t="s">
        <v>34</v>
      </c>
    </row>
    <row r="36" spans="1:15" x14ac:dyDescent="0.25">
      <c r="A36" s="1" t="s">
        <v>51</v>
      </c>
      <c r="B36" s="1"/>
      <c r="C36" s="1">
        <f>SUM(C29:C33)</f>
        <v>2.5274000000000001</v>
      </c>
      <c r="E36" s="32" t="s">
        <v>27</v>
      </c>
      <c r="F36" s="29">
        <f t="shared" si="8"/>
        <v>3.75811743E-4</v>
      </c>
      <c r="G36" s="29">
        <f t="shared" si="8"/>
        <v>7.0451022259999994E-4</v>
      </c>
      <c r="H36" s="29">
        <f t="shared" si="8"/>
        <v>2.7424943770000005E-3</v>
      </c>
      <c r="I36" s="29">
        <f t="shared" si="8"/>
        <v>5.1040413342000003E-3</v>
      </c>
      <c r="J36" s="29">
        <f t="shared" si="8"/>
        <v>8.6434155798199991E-2</v>
      </c>
      <c r="K36" s="29">
        <f t="shared" si="8"/>
        <v>0.16086950537040001</v>
      </c>
      <c r="L36" s="29">
        <f t="shared" si="8"/>
        <v>88.486284938447</v>
      </c>
      <c r="M36" s="29">
        <f t="shared" si="8"/>
        <v>164.70717935235243</v>
      </c>
    </row>
    <row r="37" spans="1:15" x14ac:dyDescent="0.25">
      <c r="E37" s="32" t="s">
        <v>21</v>
      </c>
      <c r="F37" s="29">
        <f t="shared" si="8"/>
        <v>3.8470566360000003E-4</v>
      </c>
      <c r="G37" s="29">
        <f t="shared" si="8"/>
        <v>7.612604622000001E-4</v>
      </c>
      <c r="H37" s="29">
        <f t="shared" si="8"/>
        <v>2.7465129430000001E-3</v>
      </c>
      <c r="I37" s="29">
        <f t="shared" si="8"/>
        <v>3.3426507809999999E-3</v>
      </c>
      <c r="J37" s="29">
        <f t="shared" si="8"/>
        <v>8.6431547521400004E-2</v>
      </c>
      <c r="K37" s="29">
        <f t="shared" si="8"/>
        <v>9.7379903122399997E-2</v>
      </c>
      <c r="L37" s="29">
        <f t="shared" si="8"/>
        <v>88.486245505952212</v>
      </c>
      <c r="M37" s="29">
        <f t="shared" si="8"/>
        <v>99.529616033435602</v>
      </c>
    </row>
    <row r="38" spans="1:15" x14ac:dyDescent="0.25">
      <c r="E38" s="32" t="s">
        <v>22</v>
      </c>
      <c r="F38" s="29">
        <f t="shared" si="8"/>
        <v>3.9195930160000001E-4</v>
      </c>
      <c r="G38" s="29">
        <f t="shared" si="8"/>
        <v>1.4862350425999999E-3</v>
      </c>
      <c r="H38" s="29">
        <f t="shared" si="8"/>
        <v>2.7565972690000002E-3</v>
      </c>
      <c r="I38" s="29">
        <f t="shared" si="8"/>
        <v>4.0704206658000001E-3</v>
      </c>
      <c r="J38" s="29">
        <f t="shared" si="8"/>
        <v>8.6458115550199999E-2</v>
      </c>
      <c r="K38" s="29">
        <f t="shared" si="8"/>
        <v>9.8100530574800004E-2</v>
      </c>
      <c r="L38" s="29">
        <f t="shared" si="8"/>
        <v>88.4935350936898</v>
      </c>
      <c r="M38" s="29">
        <f t="shared" si="8"/>
        <v>99.534800276753998</v>
      </c>
    </row>
    <row r="39" spans="1:15" x14ac:dyDescent="0.25">
      <c r="E39" s="32" t="s">
        <v>23</v>
      </c>
      <c r="F39" s="29">
        <f t="shared" si="8"/>
        <v>3.8940915500000004E-4</v>
      </c>
      <c r="G39" s="29">
        <f t="shared" si="8"/>
        <v>1.0943111246E-3</v>
      </c>
      <c r="H39" s="29">
        <f t="shared" si="8"/>
        <v>2.7490757266000003E-3</v>
      </c>
      <c r="I39" s="29">
        <f t="shared" si="8"/>
        <v>3.1730521314000002E-3</v>
      </c>
      <c r="J39" s="29">
        <f t="shared" si="8"/>
        <v>8.6452459229000009E-2</v>
      </c>
      <c r="K39" s="29">
        <f t="shared" si="8"/>
        <v>7.9222520658800005E-2</v>
      </c>
      <c r="L39" s="29">
        <f t="shared" si="8"/>
        <v>88.491819059857008</v>
      </c>
      <c r="M39" s="29">
        <f t="shared" si="8"/>
        <v>80.53742515095</v>
      </c>
    </row>
    <row r="40" spans="1:15" x14ac:dyDescent="0.25">
      <c r="E40" s="32" t="s">
        <v>35</v>
      </c>
      <c r="F40" s="29">
        <f t="shared" si="8"/>
        <v>5.99145444E-4</v>
      </c>
      <c r="G40" s="29">
        <f t="shared" si="8"/>
        <v>1.7976385239999999E-3</v>
      </c>
      <c r="H40" s="29">
        <f t="shared" si="8"/>
        <v>4.5157182170000006E-3</v>
      </c>
      <c r="I40" s="29">
        <f t="shared" si="8"/>
        <v>1.3800458261199999E-2</v>
      </c>
      <c r="J40" s="29">
        <f t="shared" si="8"/>
        <v>0.1434370090282</v>
      </c>
      <c r="K40" s="29">
        <f t="shared" si="8"/>
        <v>0.1662310483262</v>
      </c>
      <c r="L40" s="29">
        <f t="shared" si="8"/>
        <v>146.87264035054659</v>
      </c>
      <c r="M40" s="29">
        <f t="shared" si="8"/>
        <v>91.544964534023606</v>
      </c>
    </row>
    <row r="41" spans="1:15" x14ac:dyDescent="0.25">
      <c r="E41" s="32" t="s">
        <v>36</v>
      </c>
      <c r="F41" s="29">
        <f t="shared" si="8"/>
        <v>5.9884215600000006E-4</v>
      </c>
      <c r="G41" s="29">
        <f t="shared" si="8"/>
        <v>1.7943579588000002E-3</v>
      </c>
      <c r="H41" s="29">
        <f t="shared" si="8"/>
        <v>4.5195244814000002E-3</v>
      </c>
      <c r="I41" s="29">
        <f t="shared" si="8"/>
        <v>1.3799846630400001E-2</v>
      </c>
      <c r="J41" s="29">
        <f>($C$36*J19)/10^9</f>
        <v>0.14345008074099999</v>
      </c>
      <c r="K41" s="29">
        <f t="shared" si="8"/>
        <v>0.21753174595720001</v>
      </c>
      <c r="L41" s="29">
        <f t="shared" si="8"/>
        <v>146.876273225197</v>
      </c>
      <c r="M41" s="29">
        <f t="shared" si="8"/>
        <v>91.602420691608003</v>
      </c>
    </row>
    <row r="42" spans="1:15" x14ac:dyDescent="0.25">
      <c r="E42" s="32" t="s">
        <v>24</v>
      </c>
      <c r="F42" s="29">
        <f t="shared" si="8"/>
        <v>8.3273280680000005E-4</v>
      </c>
      <c r="G42" s="29">
        <f t="shared" si="8"/>
        <v>1.790359612E-3</v>
      </c>
      <c r="H42" s="29">
        <f t="shared" si="8"/>
        <v>6.3878291094000006E-3</v>
      </c>
      <c r="I42" s="29">
        <f t="shared" si="8"/>
        <v>1.37602245806E-2</v>
      </c>
      <c r="J42" s="29">
        <f t="shared" si="8"/>
        <v>0.20334060978620003</v>
      </c>
      <c r="K42" s="29">
        <f t="shared" si="8"/>
        <v>0.19150725980120001</v>
      </c>
      <c r="L42" s="29">
        <f t="shared" si="8"/>
        <v>208.21194833496301</v>
      </c>
      <c r="M42" s="29">
        <f t="shared" si="8"/>
        <v>91.576672323902002</v>
      </c>
    </row>
    <row r="43" spans="1:15" x14ac:dyDescent="0.25">
      <c r="E43" s="32" t="s">
        <v>25</v>
      </c>
      <c r="F43" s="29">
        <f t="shared" si="8"/>
        <v>1.1581481938E-3</v>
      </c>
      <c r="G43" s="29">
        <f t="shared" si="8"/>
        <v>3.1615524614E-3</v>
      </c>
      <c r="H43" s="29">
        <f t="shared" si="8"/>
        <v>8.9926888646000014E-3</v>
      </c>
      <c r="I43" s="29">
        <f t="shared" si="8"/>
        <v>2.4672718903000001E-2</v>
      </c>
      <c r="J43" s="29">
        <f t="shared" si="8"/>
        <v>0.1097877968398</v>
      </c>
      <c r="K43" s="29">
        <f t="shared" si="8"/>
        <v>0.34171232504960003</v>
      </c>
      <c r="L43" s="29">
        <f t="shared" si="8"/>
        <v>70.877632051318997</v>
      </c>
      <c r="M43" s="29">
        <f t="shared" si="8"/>
        <v>77.451937850704013</v>
      </c>
    </row>
    <row r="44" spans="1:15" x14ac:dyDescent="0.25">
      <c r="E44" s="32" t="s">
        <v>28</v>
      </c>
      <c r="F44" s="29">
        <f t="shared" si="8"/>
        <v>3.5270119740000002E-4</v>
      </c>
      <c r="G44" s="29">
        <f t="shared" si="8"/>
        <v>8.1397949880000005E-4</v>
      </c>
      <c r="H44" s="29">
        <f t="shared" si="8"/>
        <v>2.535475043E-3</v>
      </c>
      <c r="I44" s="29">
        <f t="shared" si="8"/>
        <v>5.9655182612000004E-3</v>
      </c>
      <c r="J44" s="29">
        <f t="shared" si="8"/>
        <v>7.9808561533800004E-2</v>
      </c>
      <c r="K44" s="29">
        <f t="shared" si="8"/>
        <v>0.18852693961160003</v>
      </c>
      <c r="L44" s="29">
        <f t="shared" si="8"/>
        <v>81.702305587712203</v>
      </c>
      <c r="M44" s="29">
        <f t="shared" si="8"/>
        <v>193.02203232377599</v>
      </c>
    </row>
    <row r="45" spans="1:15" x14ac:dyDescent="0.25">
      <c r="E45" s="32" t="s">
        <v>29</v>
      </c>
      <c r="F45" s="29">
        <f t="shared" si="8"/>
        <v>4.0948429320000003E-4</v>
      </c>
      <c r="G45" s="29">
        <f t="shared" si="8"/>
        <v>8.1733335860000001E-4</v>
      </c>
      <c r="H45" s="29">
        <f t="shared" si="8"/>
        <v>2.9869647242000003E-3</v>
      </c>
      <c r="I45" s="29">
        <f t="shared" si="8"/>
        <v>5.9633927177999996E-3</v>
      </c>
      <c r="J45" s="29">
        <f t="shared" si="8"/>
        <v>9.43954253598E-2</v>
      </c>
      <c r="K45" s="29">
        <f t="shared" si="8"/>
        <v>0.18871745502360002</v>
      </c>
      <c r="L45" s="29">
        <f t="shared" si="8"/>
        <v>96.638960734615395</v>
      </c>
      <c r="M45" s="29">
        <f t="shared" si="8"/>
        <v>193.21330378221199</v>
      </c>
    </row>
    <row r="46" spans="1:15" x14ac:dyDescent="0.25">
      <c r="E46" s="38" t="s">
        <v>30</v>
      </c>
      <c r="F46" s="29">
        <f t="shared" si="8"/>
        <v>5.6765151260000006E-4</v>
      </c>
      <c r="G46" s="29">
        <f t="shared" si="8"/>
        <v>1.0671794856E-3</v>
      </c>
      <c r="H46" s="29">
        <f t="shared" si="8"/>
        <v>4.2718645553999996E-3</v>
      </c>
      <c r="I46" s="29">
        <f t="shared" si="8"/>
        <v>7.9949699132000011E-3</v>
      </c>
      <c r="J46" s="29">
        <f t="shared" si="8"/>
        <v>0.13547904025100002</v>
      </c>
      <c r="K46" s="29">
        <f t="shared" si="8"/>
        <v>0.20818400541320001</v>
      </c>
      <c r="L46" s="29">
        <f t="shared" si="8"/>
        <v>138.717984657458</v>
      </c>
      <c r="M46" s="29">
        <f t="shared" si="8"/>
        <v>209.46752515257521</v>
      </c>
    </row>
    <row r="47" spans="1:15" x14ac:dyDescent="0.25">
      <c r="E47" s="33" t="s">
        <v>31</v>
      </c>
      <c r="F47" s="29">
        <f t="shared" si="8"/>
        <v>4.2773212120000002E-4</v>
      </c>
      <c r="G47" s="29">
        <f t="shared" si="8"/>
        <v>8.7119730740000008E-4</v>
      </c>
      <c r="H47" s="29">
        <f t="shared" si="8"/>
        <v>3.1559871265999999E-3</v>
      </c>
      <c r="I47" s="29">
        <f t="shared" si="8"/>
        <v>6.3951484598E-3</v>
      </c>
      <c r="J47" s="29">
        <f t="shared" si="8"/>
        <v>9.9697233216599998E-2</v>
      </c>
      <c r="K47" s="29">
        <f t="shared" si="8"/>
        <v>0.202041771344</v>
      </c>
      <c r="L47" s="29">
        <f t="shared" si="8"/>
        <v>102.0686127935066</v>
      </c>
      <c r="M47" s="29">
        <f t="shared" si="8"/>
        <v>206.85612127132242</v>
      </c>
    </row>
    <row r="48" spans="1:15" ht="42.75" customHeight="1" x14ac:dyDescent="0.25">
      <c r="E48" s="50" t="s">
        <v>54</v>
      </c>
      <c r="F48" s="50"/>
      <c r="G48" s="50"/>
      <c r="H48" s="50"/>
      <c r="I48" s="50"/>
      <c r="J48" s="50"/>
      <c r="K48" s="50"/>
      <c r="L48" s="50"/>
      <c r="M48" s="30"/>
      <c r="N48" s="31"/>
    </row>
    <row r="50" spans="5:13" ht="15" customHeight="1" x14ac:dyDescent="0.25">
      <c r="E50" s="43" t="s">
        <v>55</v>
      </c>
    </row>
    <row r="51" spans="5:13" x14ac:dyDescent="0.25">
      <c r="E51" s="44"/>
    </row>
    <row r="52" spans="5:13" x14ac:dyDescent="0.25">
      <c r="E52" s="12" t="s">
        <v>101</v>
      </c>
      <c r="F52" s="45" t="s">
        <v>95</v>
      </c>
      <c r="G52" s="45"/>
      <c r="H52" s="45" t="s">
        <v>96</v>
      </c>
      <c r="I52" s="45"/>
      <c r="J52" s="45" t="s">
        <v>97</v>
      </c>
      <c r="K52" s="45"/>
      <c r="L52" s="45" t="s">
        <v>98</v>
      </c>
      <c r="M52" s="45"/>
    </row>
    <row r="53" spans="5:13" x14ac:dyDescent="0.25">
      <c r="E53" s="6" t="s">
        <v>9</v>
      </c>
      <c r="F53" s="41" t="s">
        <v>56</v>
      </c>
      <c r="G53" s="42"/>
      <c r="H53" s="42"/>
      <c r="I53" s="42"/>
      <c r="J53" s="42"/>
      <c r="K53" s="42"/>
      <c r="L53" s="42"/>
      <c r="M53" s="42"/>
    </row>
    <row r="54" spans="5:13" ht="30" x14ac:dyDescent="0.25">
      <c r="E54" s="13" t="s">
        <v>16</v>
      </c>
      <c r="F54" s="7" t="s">
        <v>7</v>
      </c>
      <c r="G54" s="7" t="s">
        <v>8</v>
      </c>
      <c r="H54" s="7" t="s">
        <v>7</v>
      </c>
      <c r="I54" s="7" t="s">
        <v>8</v>
      </c>
      <c r="J54" s="7" t="s">
        <v>7</v>
      </c>
      <c r="K54" s="7" t="s">
        <v>8</v>
      </c>
      <c r="L54" s="7" t="s">
        <v>7</v>
      </c>
      <c r="M54" s="7" t="s">
        <v>8</v>
      </c>
    </row>
    <row r="55" spans="5:13" x14ac:dyDescent="0.25">
      <c r="E55" s="18" t="s">
        <v>26</v>
      </c>
      <c r="F55" s="20">
        <f>(((4*1024*4)/(1024*1024))/F10)*10^9</f>
        <v>57.080753283284928</v>
      </c>
      <c r="G55" s="20">
        <f>(((4096*8)/(1024*1024))/G10)*10^9</f>
        <v>28.943680691462216</v>
      </c>
      <c r="H55" s="20">
        <f>(((32*1024*4)/(1024*1024))/H10)*10^9</f>
        <v>60.001852857216228</v>
      </c>
      <c r="I55" s="20">
        <f>(((32*1024*8)/(1024*1024))/I10)*10^9</f>
        <v>29.707578795490768</v>
      </c>
      <c r="J55" s="20">
        <f>(((1*1024*1024*8)/(1024*1024))/J10)*10^9</f>
        <v>120.84723762625875</v>
      </c>
      <c r="K55" s="20">
        <f>(((1*1024*1024*8)/(1024*1024))/K10)*10^9</f>
        <v>33.628647504979241</v>
      </c>
      <c r="L55" s="20">
        <f>(((1*1024*1024*1024*4)/(1024*1024))/L10)*10^9</f>
        <v>159.63792963302168</v>
      </c>
      <c r="M55" s="20">
        <f>(((1*1024*1024*1024*8)/(1024*1024))/M10)*10^9</f>
        <v>70.345242572918551</v>
      </c>
    </row>
    <row r="56" spans="5:13" x14ac:dyDescent="0.25">
      <c r="E56" s="10" t="s">
        <v>17</v>
      </c>
      <c r="F56" s="20">
        <f>(((4*1024*4)/(1024*1024))/F11)*10^9</f>
        <v>56.194120566508666</v>
      </c>
      <c r="G56" s="20">
        <f>(((4096*8)/(1024*1024))/G11)*10^9</f>
        <v>45.099131498965242</v>
      </c>
      <c r="H56" s="20">
        <f>(((32*1024*4)/(1024*1024))/H11)*10^9</f>
        <v>59.047799902594747</v>
      </c>
      <c r="I56" s="20">
        <f>(((32*1024*8)/(1024*1024))/I11)*10^9</f>
        <v>47.046584775499348</v>
      </c>
      <c r="J56" s="20">
        <f>(((1*1024*1024*4)/(1024*1024))/J11)*10^9</f>
        <v>75.591036392227309</v>
      </c>
      <c r="K56" s="20">
        <f>(((1*1024*1024*8)/(1024*1024))/K11)*10^9</f>
        <v>43.119735733800397</v>
      </c>
      <c r="L56" s="20">
        <f>(((1*1024*1024*1024*4)/(1024*1024))/L11)*10^9</f>
        <v>79.278367978819531</v>
      </c>
      <c r="M56" s="20">
        <f>(((1*1024*1024*1024*8)/(1024*1024))/M11)*10^9</f>
        <v>61.609278901218723</v>
      </c>
    </row>
    <row r="57" spans="5:13" x14ac:dyDescent="0.25">
      <c r="E57" s="10" t="s">
        <v>99</v>
      </c>
      <c r="F57" s="20" t="e">
        <f>(((4*1024)/(1024*1024))/F12)*10^9</f>
        <v>#DIV/0!</v>
      </c>
      <c r="G57" s="20" t="s">
        <v>94</v>
      </c>
      <c r="H57" s="20" t="e">
        <f>(((32*1024)/(1024*1024))/H12)*10^9</f>
        <v>#DIV/0!</v>
      </c>
      <c r="I57" s="20" t="s">
        <v>94</v>
      </c>
      <c r="J57" s="20" t="e">
        <f>(((1*1024*1024)/(1024*1024))/J12)*10^9</f>
        <v>#DIV/0!</v>
      </c>
      <c r="K57" s="20" t="s">
        <v>94</v>
      </c>
      <c r="L57" s="20" t="e">
        <f>(((1*1024*1024*1024)/(1024*1024))/L12)*10^9</f>
        <v>#DIV/0!</v>
      </c>
      <c r="M57" s="20" t="s">
        <v>94</v>
      </c>
    </row>
    <row r="58" spans="5:13" x14ac:dyDescent="0.25">
      <c r="E58" s="5" t="s">
        <v>18</v>
      </c>
      <c r="F58" s="20">
        <f t="shared" ref="F58:F70" si="9">(((4*1024*4)/(1024*1024))/F13)*10^9</f>
        <v>65.702884198929411</v>
      </c>
      <c r="G58" s="20">
        <f t="shared" ref="G58:G70" si="10">(((4096*8)/(1024*1024))/G13)*10^9</f>
        <v>71.999133706423237</v>
      </c>
      <c r="H58" s="20">
        <f t="shared" ref="H58:H70" si="11">(((32*1024*4)/(1024*1024))/H13)*10^9</f>
        <v>69.841025065105811</v>
      </c>
      <c r="I58" s="20">
        <f t="shared" ref="I58:I70" si="12">(((32*1024*8)/(1024*1024))/I13)*10^9</f>
        <v>77.067845907466179</v>
      </c>
      <c r="J58" s="20">
        <f t="shared" ref="J58:J70" si="13">(((1*1024*1024*4)/(1024*1024))/J13)*10^9</f>
        <v>70.480697918195759</v>
      </c>
      <c r="K58" s="20">
        <f t="shared" ref="K58:K70" si="14">(((1*1024*1024*8)/(1024*1024))/K13)*10^9</f>
        <v>77.686434284142138</v>
      </c>
      <c r="L58" s="20">
        <f t="shared" ref="L58:L70" si="15">(((1*1024*1024*1024*4)/(1024*1024))/L13)*10^9</f>
        <v>70.48640802026847</v>
      </c>
      <c r="M58" s="20">
        <f t="shared" ref="M58:M70" si="16">(((1*1024*1024*1024*8)/(1024*1024))/M13)*10^9</f>
        <v>77.696950412090885</v>
      </c>
    </row>
    <row r="59" spans="5:13" x14ac:dyDescent="0.25">
      <c r="E59" s="4" t="s">
        <v>27</v>
      </c>
      <c r="F59" s="20">
        <f t="shared" si="9"/>
        <v>105.08087023773496</v>
      </c>
      <c r="G59" s="20">
        <f t="shared" si="10"/>
        <v>112.10802549964305</v>
      </c>
      <c r="H59" s="20">
        <f t="shared" si="11"/>
        <v>115.196225250091</v>
      </c>
      <c r="I59" s="20">
        <f t="shared" si="12"/>
        <v>123.79406016292288</v>
      </c>
      <c r="J59" s="20">
        <f t="shared" si="13"/>
        <v>116.96302123437334</v>
      </c>
      <c r="K59" s="20">
        <f t="shared" si="14"/>
        <v>125.68696567721487</v>
      </c>
      <c r="L59" s="20">
        <f t="shared" si="15"/>
        <v>116.99248541399652</v>
      </c>
      <c r="M59" s="20">
        <f t="shared" si="16"/>
        <v>125.70466497825002</v>
      </c>
    </row>
    <row r="60" spans="5:13" x14ac:dyDescent="0.25">
      <c r="E60" s="4" t="s">
        <v>21</v>
      </c>
      <c r="F60" s="20">
        <f t="shared" si="9"/>
        <v>102.6515300826468</v>
      </c>
      <c r="G60" s="20">
        <f t="shared" si="10"/>
        <v>103.75062665378499</v>
      </c>
      <c r="H60" s="20">
        <f t="shared" si="11"/>
        <v>115.0276756587635</v>
      </c>
      <c r="I60" s="20">
        <f t="shared" si="12"/>
        <v>189.02662629057929</v>
      </c>
      <c r="J60" s="20">
        <f t="shared" si="13"/>
        <v>116.96655087075602</v>
      </c>
      <c r="K60" s="20">
        <f t="shared" si="14"/>
        <v>207.63216384170994</v>
      </c>
      <c r="L60" s="20">
        <f t="shared" si="15"/>
        <v>116.99253754984595</v>
      </c>
      <c r="M60" s="20">
        <f t="shared" si="16"/>
        <v>208.02311538150235</v>
      </c>
    </row>
    <row r="61" spans="5:13" x14ac:dyDescent="0.25">
      <c r="E61" s="4" t="s">
        <v>22</v>
      </c>
      <c r="F61" s="20">
        <f t="shared" si="9"/>
        <v>100.751850609992</v>
      </c>
      <c r="G61" s="20">
        <f t="shared" si="10"/>
        <v>53.141830017566562</v>
      </c>
      <c r="H61" s="20">
        <f t="shared" si="11"/>
        <v>114.60687549567473</v>
      </c>
      <c r="I61" s="20">
        <f t="shared" si="12"/>
        <v>155.22965606696482</v>
      </c>
      <c r="J61" s="20">
        <f t="shared" si="13"/>
        <v>116.93060779389857</v>
      </c>
      <c r="K61" s="20">
        <f t="shared" si="14"/>
        <v>206.10693827576398</v>
      </c>
      <c r="L61" s="20">
        <f t="shared" si="15"/>
        <v>116.98290037842759</v>
      </c>
      <c r="M61" s="20">
        <f t="shared" si="16"/>
        <v>208.01228055345234</v>
      </c>
    </row>
    <row r="62" spans="5:13" x14ac:dyDescent="0.25">
      <c r="E62" s="4" t="s">
        <v>23</v>
      </c>
      <c r="F62" s="20">
        <f t="shared" si="9"/>
        <v>101.41165017037157</v>
      </c>
      <c r="G62" s="20">
        <f t="shared" si="10"/>
        <v>72.174401067950186</v>
      </c>
      <c r="H62" s="20">
        <f t="shared" si="11"/>
        <v>114.92044287580595</v>
      </c>
      <c r="I62" s="20">
        <f t="shared" si="12"/>
        <v>199.1300406782847</v>
      </c>
      <c r="J62" s="20">
        <f t="shared" si="13"/>
        <v>116.93825820756746</v>
      </c>
      <c r="K62" s="20">
        <f t="shared" si="14"/>
        <v>255.22035693715407</v>
      </c>
      <c r="L62" s="20">
        <f t="shared" si="15"/>
        <v>116.98516891146309</v>
      </c>
      <c r="M62" s="20">
        <f t="shared" si="16"/>
        <v>257.07875265684197</v>
      </c>
    </row>
    <row r="63" spans="5:13" x14ac:dyDescent="0.25">
      <c r="E63" s="4" t="s">
        <v>35</v>
      </c>
      <c r="F63" s="20">
        <f t="shared" si="9"/>
        <v>65.911583565342113</v>
      </c>
      <c r="G63" s="20">
        <f t="shared" si="10"/>
        <v>43.936113376261844</v>
      </c>
      <c r="H63" s="20">
        <f t="shared" si="11"/>
        <v>69.961185534265596</v>
      </c>
      <c r="I63" s="20">
        <f t="shared" si="12"/>
        <v>45.784711495881751</v>
      </c>
      <c r="J63" s="20">
        <f t="shared" si="13"/>
        <v>70.481112709289917</v>
      </c>
      <c r="K63" s="20">
        <f t="shared" si="14"/>
        <v>121.63311369079065</v>
      </c>
      <c r="L63" s="20">
        <f t="shared" si="15"/>
        <v>70.484403189674623</v>
      </c>
      <c r="M63" s="20">
        <f t="shared" si="16"/>
        <v>226.16711804290426</v>
      </c>
    </row>
    <row r="64" spans="5:13" x14ac:dyDescent="0.25">
      <c r="E64" s="4" t="s">
        <v>36</v>
      </c>
      <c r="F64" s="20">
        <f t="shared" si="9"/>
        <v>65.944964970034619</v>
      </c>
      <c r="G64" s="20">
        <f t="shared" si="10"/>
        <v>44.016440316523983</v>
      </c>
      <c r="H64" s="20">
        <f t="shared" si="11"/>
        <v>69.902265448540462</v>
      </c>
      <c r="I64" s="20">
        <f t="shared" si="12"/>
        <v>45.786740745950254</v>
      </c>
      <c r="J64" s="20">
        <f t="shared" si="13"/>
        <v>70.474690204273543</v>
      </c>
      <c r="K64" s="20">
        <f t="shared" si="14"/>
        <v>92.948272497101115</v>
      </c>
      <c r="L64" s="20">
        <f t="shared" si="15"/>
        <v>70.482659810734148</v>
      </c>
      <c r="M64" s="20">
        <f t="shared" si="16"/>
        <v>226.02525832482507</v>
      </c>
    </row>
    <row r="65" spans="4:13" x14ac:dyDescent="0.25">
      <c r="E65" s="4" t="s">
        <v>24</v>
      </c>
      <c r="F65" s="20">
        <f t="shared" si="9"/>
        <v>47.422924469318502</v>
      </c>
      <c r="G65" s="20">
        <f t="shared" si="10"/>
        <v>44.114740675908408</v>
      </c>
      <c r="H65" s="20">
        <f t="shared" si="11"/>
        <v>49.457334344636905</v>
      </c>
      <c r="I65" s="20">
        <f t="shared" si="12"/>
        <v>45.918581946025832</v>
      </c>
      <c r="J65" s="20">
        <f t="shared" si="13"/>
        <v>49.717565077775738</v>
      </c>
      <c r="K65" s="20">
        <f t="shared" si="14"/>
        <v>105.57928728649328</v>
      </c>
      <c r="L65" s="20">
        <f t="shared" si="15"/>
        <v>49.719674988803952</v>
      </c>
      <c r="M65" s="20">
        <f t="shared" si="16"/>
        <v>226.08880924139044</v>
      </c>
    </row>
    <row r="66" spans="4:13" x14ac:dyDescent="0.25">
      <c r="E66" s="4" t="s">
        <v>25</v>
      </c>
      <c r="F66" s="20">
        <f t="shared" si="9"/>
        <v>34.098075886495415</v>
      </c>
      <c r="G66" s="20">
        <f t="shared" si="10"/>
        <v>24.981793269065506</v>
      </c>
      <c r="H66" s="20">
        <f t="shared" si="11"/>
        <v>35.131316645864246</v>
      </c>
      <c r="I66" s="20">
        <f t="shared" si="12"/>
        <v>25.609257029356915</v>
      </c>
      <c r="J66" s="20">
        <f t="shared" si="13"/>
        <v>92.083093850145389</v>
      </c>
      <c r="K66" s="20">
        <f t="shared" si="14"/>
        <v>59.170239168473529</v>
      </c>
      <c r="L66" s="20">
        <f t="shared" si="15"/>
        <v>146.05779144123298</v>
      </c>
      <c r="M66" s="20">
        <f t="shared" si="16"/>
        <v>267.32011327992626</v>
      </c>
    </row>
    <row r="67" spans="4:13" x14ac:dyDescent="0.25">
      <c r="E67" s="4" t="s">
        <v>28</v>
      </c>
      <c r="F67" s="20">
        <f t="shared" si="9"/>
        <v>111.96623456657423</v>
      </c>
      <c r="G67" s="20">
        <f t="shared" si="10"/>
        <v>97.031006452173813</v>
      </c>
      <c r="H67" s="20">
        <f t="shared" si="11"/>
        <v>124.601896939279</v>
      </c>
      <c r="I67" s="20">
        <f t="shared" si="12"/>
        <v>105.91703391632893</v>
      </c>
      <c r="J67" s="20">
        <f t="shared" si="13"/>
        <v>126.67312636274553</v>
      </c>
      <c r="K67" s="20">
        <f t="shared" si="14"/>
        <v>107.24833300564498</v>
      </c>
      <c r="L67" s="20">
        <f t="shared" si="15"/>
        <v>126.70671072906596</v>
      </c>
      <c r="M67" s="20">
        <f t="shared" si="16"/>
        <v>107.26475392855799</v>
      </c>
    </row>
    <row r="68" spans="4:13" x14ac:dyDescent="0.25">
      <c r="E68" s="4" t="s">
        <v>29</v>
      </c>
      <c r="F68" s="20">
        <f t="shared" si="9"/>
        <v>96.439901739312916</v>
      </c>
      <c r="G68" s="20">
        <f t="shared" si="10"/>
        <v>96.632847746831217</v>
      </c>
      <c r="H68" s="20">
        <f t="shared" si="11"/>
        <v>105.76790460242691</v>
      </c>
      <c r="I68" s="20">
        <f t="shared" si="12"/>
        <v>105.95478612602601</v>
      </c>
      <c r="J68" s="20">
        <f t="shared" si="13"/>
        <v>107.09841034632761</v>
      </c>
      <c r="K68" s="20">
        <f t="shared" si="14"/>
        <v>107.14006289175261</v>
      </c>
      <c r="L68" s="20">
        <f t="shared" si="15"/>
        <v>107.12274140063163</v>
      </c>
      <c r="M68" s="20">
        <f t="shared" si="16"/>
        <v>107.15856721407678</v>
      </c>
    </row>
    <row r="69" spans="4:13" x14ac:dyDescent="0.25">
      <c r="E69" s="9" t="s">
        <v>30</v>
      </c>
      <c r="F69" s="20">
        <f t="shared" si="9"/>
        <v>69.568430847866637</v>
      </c>
      <c r="G69" s="20">
        <f t="shared" si="10"/>
        <v>74.009340570854775</v>
      </c>
      <c r="H69" s="20">
        <f t="shared" si="11"/>
        <v>73.954826025709053</v>
      </c>
      <c r="I69" s="20">
        <f t="shared" si="12"/>
        <v>79.030941561992819</v>
      </c>
      <c r="J69" s="20">
        <f t="shared" si="13"/>
        <v>74.621136828767717</v>
      </c>
      <c r="K69" s="20">
        <f t="shared" si="14"/>
        <v>97.121774364314305</v>
      </c>
      <c r="L69" s="20">
        <f t="shared" si="15"/>
        <v>74.627889278835667</v>
      </c>
      <c r="M69" s="20">
        <f t="shared" si="16"/>
        <v>98.843296997560657</v>
      </c>
    </row>
    <row r="70" spans="4:13" x14ac:dyDescent="0.25">
      <c r="E70" s="10" t="s">
        <v>31</v>
      </c>
      <c r="F70" s="20">
        <f t="shared" si="9"/>
        <v>92.325600633427484</v>
      </c>
      <c r="G70" s="20">
        <f t="shared" si="10"/>
        <v>90.658280654828388</v>
      </c>
      <c r="H70" s="20">
        <f t="shared" si="11"/>
        <v>100.10338677786417</v>
      </c>
      <c r="I70" s="20">
        <f t="shared" si="12"/>
        <v>98.801459258032665</v>
      </c>
      <c r="J70" s="20">
        <f t="shared" si="13"/>
        <v>101.40301464571345</v>
      </c>
      <c r="K70" s="20">
        <f t="shared" si="14"/>
        <v>100.07435524594773</v>
      </c>
      <c r="L70" s="20">
        <f t="shared" si="15"/>
        <v>101.42422941461382</v>
      </c>
      <c r="M70" s="20">
        <f t="shared" si="16"/>
        <v>100.09111972491758</v>
      </c>
    </row>
    <row r="72" spans="4:13" x14ac:dyDescent="0.25">
      <c r="D72" s="49" t="s">
        <v>100</v>
      </c>
      <c r="E72" s="1" t="s">
        <v>58</v>
      </c>
      <c r="F72" s="1" t="s">
        <v>59</v>
      </c>
      <c r="G72" s="1" t="s">
        <v>60</v>
      </c>
      <c r="H72" s="1" t="s">
        <v>61</v>
      </c>
      <c r="I72" s="1" t="s">
        <v>62</v>
      </c>
    </row>
    <row r="73" spans="4:13" x14ac:dyDescent="0.25">
      <c r="D73" s="49"/>
      <c r="E73" s="1" t="s">
        <v>108</v>
      </c>
      <c r="F73" s="1">
        <v>1079683</v>
      </c>
      <c r="G73" s="1">
        <v>8415361</v>
      </c>
      <c r="H73" s="1">
        <v>237892410</v>
      </c>
      <c r="I73" s="1">
        <v>116454214960</v>
      </c>
    </row>
    <row r="74" spans="4:13" x14ac:dyDescent="0.25">
      <c r="E74" s="1" t="s">
        <v>109</v>
      </c>
      <c r="F74" s="1">
        <v>273735</v>
      </c>
      <c r="G74" s="1">
        <v>2083269</v>
      </c>
      <c r="H74" s="1">
        <v>66199279</v>
      </c>
      <c r="I74" s="1">
        <v>25658062651</v>
      </c>
    </row>
    <row r="75" spans="4:13" x14ac:dyDescent="0.25">
      <c r="E75" s="1" t="s">
        <v>110</v>
      </c>
      <c r="F75" s="1">
        <v>692918</v>
      </c>
      <c r="G75" s="1">
        <v>5313882</v>
      </c>
      <c r="H75" s="1">
        <v>185529894</v>
      </c>
      <c r="I75" s="1">
        <v>132966983969</v>
      </c>
    </row>
    <row r="76" spans="4:13" x14ac:dyDescent="0.25">
      <c r="E76" s="1" t="s">
        <v>111</v>
      </c>
      <c r="F76" s="1">
        <v>278054</v>
      </c>
      <c r="G76" s="1">
        <v>2116929</v>
      </c>
      <c r="H76" s="1">
        <v>52916327</v>
      </c>
      <c r="I76" s="1">
        <v>51666048437</v>
      </c>
    </row>
    <row r="77" spans="4:13" x14ac:dyDescent="0.25">
      <c r="E77" s="1" t="s">
        <v>107</v>
      </c>
      <c r="F77" s="1"/>
      <c r="G77" s="1"/>
      <c r="H77" s="1"/>
      <c r="I77" s="1"/>
    </row>
    <row r="78" spans="4:13" x14ac:dyDescent="0.25">
      <c r="E78" s="1" t="s">
        <v>112</v>
      </c>
      <c r="F78" s="1">
        <v>434033</v>
      </c>
      <c r="G78" s="1">
        <v>3243895</v>
      </c>
      <c r="H78" s="1">
        <v>102978082</v>
      </c>
      <c r="I78" s="1">
        <v>105435283580</v>
      </c>
    </row>
    <row r="79" spans="4:13" x14ac:dyDescent="0.25">
      <c r="E79" s="1" t="s">
        <v>113</v>
      </c>
      <c r="F79" s="1">
        <v>237813</v>
      </c>
      <c r="G79" s="1">
        <v>1789779</v>
      </c>
      <c r="H79" s="1">
        <v>56753127</v>
      </c>
      <c r="I79" s="1">
        <v>58110494137</v>
      </c>
    </row>
    <row r="80" spans="4:13" x14ac:dyDescent="0.25">
      <c r="E80" s="1" t="s">
        <v>114</v>
      </c>
      <c r="F80" s="1">
        <v>278749</v>
      </c>
      <c r="G80" s="1">
        <v>2019483</v>
      </c>
      <c r="H80" s="1">
        <v>63650196</v>
      </c>
      <c r="I80" s="1">
        <v>65168623626</v>
      </c>
    </row>
    <row r="81" spans="5:9" x14ac:dyDescent="0.25">
      <c r="E81" s="1" t="s">
        <v>115</v>
      </c>
      <c r="F81" s="1">
        <v>148695</v>
      </c>
      <c r="G81" s="1">
        <v>1085105</v>
      </c>
      <c r="H81" s="1">
        <v>34198843</v>
      </c>
      <c r="I81" s="1">
        <v>35010795655</v>
      </c>
    </row>
    <row r="82" spans="5:9" x14ac:dyDescent="0.25">
      <c r="E82" s="1" t="s">
        <v>116</v>
      </c>
      <c r="F82" s="1">
        <v>301203</v>
      </c>
      <c r="G82" s="1">
        <v>1322565</v>
      </c>
      <c r="H82" s="1">
        <v>38529676</v>
      </c>
      <c r="I82" s="1">
        <v>39380238994</v>
      </c>
    </row>
    <row r="83" spans="5:9" x14ac:dyDescent="0.25">
      <c r="E83" s="1" t="s">
        <v>117</v>
      </c>
      <c r="F83" s="1">
        <v>152214</v>
      </c>
      <c r="G83" s="1">
        <v>1086695</v>
      </c>
      <c r="H83" s="1">
        <v>34197811</v>
      </c>
      <c r="I83" s="1">
        <v>35010780053</v>
      </c>
    </row>
    <row r="84" spans="5:9" x14ac:dyDescent="0.25">
      <c r="E84" s="1" t="s">
        <v>118</v>
      </c>
      <c r="F84" s="1">
        <v>588049</v>
      </c>
      <c r="G84" s="1">
        <v>1610517</v>
      </c>
      <c r="H84" s="1">
        <v>38814802</v>
      </c>
      <c r="I84" s="1">
        <v>39382290210</v>
      </c>
    </row>
    <row r="85" spans="5:9" x14ac:dyDescent="0.25">
      <c r="E85" s="1" t="s">
        <v>119</v>
      </c>
      <c r="F85" s="1">
        <v>155084</v>
      </c>
      <c r="G85" s="1">
        <v>1090685</v>
      </c>
      <c r="H85" s="1">
        <v>34208323</v>
      </c>
      <c r="I85" s="1">
        <v>35013664277</v>
      </c>
    </row>
    <row r="86" spans="5:9" x14ac:dyDescent="0.25">
      <c r="E86" s="1" t="s">
        <v>120</v>
      </c>
      <c r="F86" s="1">
        <v>432979</v>
      </c>
      <c r="G86" s="1">
        <v>1255461</v>
      </c>
      <c r="H86" s="1">
        <v>31345462</v>
      </c>
      <c r="I86" s="1">
        <v>31865721750</v>
      </c>
    </row>
    <row r="87" spans="5:9" x14ac:dyDescent="0.25">
      <c r="E87" s="1" t="s">
        <v>121</v>
      </c>
      <c r="F87" s="1">
        <v>154075</v>
      </c>
      <c r="G87" s="1">
        <v>1087709</v>
      </c>
      <c r="H87" s="1">
        <v>34206085</v>
      </c>
      <c r="I87" s="1">
        <v>35012985305</v>
      </c>
    </row>
    <row r="88" spans="5:9" x14ac:dyDescent="0.25">
      <c r="E88" s="1" t="s">
        <v>122</v>
      </c>
      <c r="F88" s="1">
        <v>711260</v>
      </c>
      <c r="G88" s="1">
        <v>5460338</v>
      </c>
      <c r="H88" s="1">
        <v>65771563</v>
      </c>
      <c r="I88" s="1">
        <v>36221003614</v>
      </c>
    </row>
    <row r="89" spans="5:9" x14ac:dyDescent="0.25">
      <c r="E89" s="1" t="s">
        <v>123</v>
      </c>
      <c r="F89" s="1">
        <v>237060</v>
      </c>
      <c r="G89" s="1">
        <v>1786705</v>
      </c>
      <c r="H89" s="1">
        <v>56752793</v>
      </c>
      <c r="I89" s="1">
        <v>58112147009</v>
      </c>
    </row>
    <row r="90" spans="5:9" x14ac:dyDescent="0.25">
      <c r="E90" s="1" t="s">
        <v>124</v>
      </c>
      <c r="F90" s="1">
        <v>709962</v>
      </c>
      <c r="G90" s="1">
        <v>5460096</v>
      </c>
      <c r="H90" s="1">
        <v>86069378</v>
      </c>
      <c r="I90" s="1">
        <v>36243736920</v>
      </c>
    </row>
    <row r="91" spans="5:9" x14ac:dyDescent="0.25">
      <c r="E91" s="1" t="s">
        <v>125</v>
      </c>
      <c r="F91" s="1">
        <v>236940</v>
      </c>
      <c r="G91" s="1">
        <v>1788211</v>
      </c>
      <c r="H91" s="1">
        <v>56757965</v>
      </c>
      <c r="I91" s="1">
        <v>58113584405</v>
      </c>
    </row>
    <row r="92" spans="5:9" x14ac:dyDescent="0.25">
      <c r="E92" s="1" t="s">
        <v>126</v>
      </c>
      <c r="F92" s="1">
        <v>708380</v>
      </c>
      <c r="G92" s="1">
        <v>5444419</v>
      </c>
      <c r="H92" s="1">
        <v>75772438</v>
      </c>
      <c r="I92" s="1">
        <v>36233549230</v>
      </c>
    </row>
    <row r="93" spans="5:9" x14ac:dyDescent="0.25">
      <c r="E93" s="1" t="s">
        <v>127</v>
      </c>
      <c r="F93" s="1">
        <v>329482</v>
      </c>
      <c r="G93" s="1">
        <v>2527431</v>
      </c>
      <c r="H93" s="1">
        <v>80454463</v>
      </c>
      <c r="I93" s="1">
        <v>82381873995</v>
      </c>
    </row>
    <row r="94" spans="5:9" x14ac:dyDescent="0.25">
      <c r="E94" s="1" t="s">
        <v>128</v>
      </c>
      <c r="F94" s="1">
        <v>1250911</v>
      </c>
      <c r="G94" s="1">
        <v>9762095</v>
      </c>
      <c r="H94" s="1">
        <v>135203104</v>
      </c>
      <c r="I94" s="1">
        <v>30644906960</v>
      </c>
    </row>
    <row r="95" spans="5:9" x14ac:dyDescent="0.25">
      <c r="E95" s="1" t="s">
        <v>129</v>
      </c>
      <c r="F95" s="1">
        <v>458237</v>
      </c>
      <c r="G95" s="1">
        <v>3558079</v>
      </c>
      <c r="H95" s="1">
        <v>43439027</v>
      </c>
      <c r="I95" s="1">
        <v>28043693935</v>
      </c>
    </row>
    <row r="96" spans="5:9" x14ac:dyDescent="0.25">
      <c r="E96" s="1" t="s">
        <v>130</v>
      </c>
      <c r="F96" s="1">
        <v>322062</v>
      </c>
      <c r="G96" s="1">
        <v>2360338</v>
      </c>
      <c r="H96" s="1">
        <v>74593234</v>
      </c>
      <c r="I96" s="1">
        <v>76371778240</v>
      </c>
    </row>
    <row r="97" spans="5:9" x14ac:dyDescent="0.25">
      <c r="E97" s="1" t="s">
        <v>131</v>
      </c>
      <c r="F97" s="1">
        <v>139551</v>
      </c>
      <c r="G97" s="1">
        <v>1003195</v>
      </c>
      <c r="H97" s="1">
        <v>31577337</v>
      </c>
      <c r="I97" s="1">
        <v>32326622453</v>
      </c>
    </row>
    <row r="98" spans="5:9" x14ac:dyDescent="0.25">
      <c r="E98" s="1" t="s">
        <v>132</v>
      </c>
      <c r="F98" s="1">
        <v>323389</v>
      </c>
      <c r="G98" s="1">
        <v>2359497</v>
      </c>
      <c r="H98" s="1">
        <v>74668614</v>
      </c>
      <c r="I98" s="1">
        <v>76447457380</v>
      </c>
    </row>
    <row r="99" spans="5:9" x14ac:dyDescent="0.25">
      <c r="E99" s="1" t="s">
        <v>133</v>
      </c>
      <c r="F99" s="1">
        <v>162018</v>
      </c>
      <c r="G99" s="1">
        <v>1181833</v>
      </c>
      <c r="H99" s="1">
        <v>37348827</v>
      </c>
      <c r="I99" s="1">
        <v>38236512121</v>
      </c>
    </row>
    <row r="100" spans="5:9" x14ac:dyDescent="0.25">
      <c r="E100" s="1" t="s">
        <v>134</v>
      </c>
      <c r="F100" s="1">
        <v>422244</v>
      </c>
      <c r="G100" s="1">
        <v>3163318</v>
      </c>
      <c r="H100" s="1">
        <v>82370818</v>
      </c>
      <c r="I100" s="1">
        <v>82878659948</v>
      </c>
    </row>
    <row r="101" spans="5:9" x14ac:dyDescent="0.25">
      <c r="E101" s="1" t="s">
        <v>135</v>
      </c>
      <c r="F101" s="1">
        <v>224599</v>
      </c>
      <c r="G101" s="1">
        <v>1690221</v>
      </c>
      <c r="H101" s="1">
        <v>53604115</v>
      </c>
      <c r="I101" s="1">
        <v>54885647170</v>
      </c>
    </row>
    <row r="102" spans="5:9" x14ac:dyDescent="0.25">
      <c r="E102" s="1" t="s">
        <v>136</v>
      </c>
      <c r="F102" s="1">
        <v>344701</v>
      </c>
      <c r="G102" s="1">
        <v>2530327</v>
      </c>
      <c r="H102" s="1">
        <v>79940560</v>
      </c>
      <c r="I102" s="1">
        <v>81845422676</v>
      </c>
    </row>
    <row r="103" spans="5:9" x14ac:dyDescent="0.25">
      <c r="E103" s="1" t="s">
        <v>137</v>
      </c>
      <c r="F103" s="1">
        <v>169238</v>
      </c>
      <c r="G103" s="1">
        <v>1248709</v>
      </c>
      <c r="H103" s="1">
        <v>39446559</v>
      </c>
      <c r="I103" s="1">
        <v>40384827409</v>
      </c>
    </row>
  </sheetData>
  <mergeCells count="30">
    <mergeCell ref="U1:W1"/>
    <mergeCell ref="F7:G7"/>
    <mergeCell ref="H7:I7"/>
    <mergeCell ref="J7:K7"/>
    <mergeCell ref="L7:M7"/>
    <mergeCell ref="P7:Q7"/>
    <mergeCell ref="R7:S7"/>
    <mergeCell ref="A25:C27"/>
    <mergeCell ref="E27:E28"/>
    <mergeCell ref="F1:J1"/>
    <mergeCell ref="K1:M1"/>
    <mergeCell ref="P1:T1"/>
    <mergeCell ref="O31:W31"/>
    <mergeCell ref="T7:U7"/>
    <mergeCell ref="V7:W7"/>
    <mergeCell ref="F8:M8"/>
    <mergeCell ref="P8:W8"/>
    <mergeCell ref="F29:G29"/>
    <mergeCell ref="H29:I29"/>
    <mergeCell ref="J29:K29"/>
    <mergeCell ref="L29:M29"/>
    <mergeCell ref="F30:M30"/>
    <mergeCell ref="F53:M53"/>
    <mergeCell ref="D72:D73"/>
    <mergeCell ref="E48:L48"/>
    <mergeCell ref="E50:E51"/>
    <mergeCell ref="F52:G52"/>
    <mergeCell ref="H52:I52"/>
    <mergeCell ref="J52:K52"/>
    <mergeCell ref="L52:M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66" workbookViewId="0">
      <selection activeCell="J78" sqref="J78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147785</v>
      </c>
      <c r="G5" s="20">
        <f>$F68</f>
        <v>561627</v>
      </c>
      <c r="H5" s="20">
        <f>$G69</f>
        <v>1063285</v>
      </c>
      <c r="I5" s="20">
        <f>$G68</f>
        <v>4252129</v>
      </c>
      <c r="J5" s="20">
        <f>$H69</f>
        <v>33438799</v>
      </c>
      <c r="K5" s="20">
        <f>$H68</f>
        <v>119757064</v>
      </c>
      <c r="L5" s="20">
        <f>$I69</f>
        <v>13154816945</v>
      </c>
      <c r="M5" s="20">
        <f>$I68</f>
        <v>58912384462</v>
      </c>
      <c r="O5" s="18" t="s">
        <v>26</v>
      </c>
      <c r="P5" s="22">
        <f>F5/4096</f>
        <v>36.080322265625</v>
      </c>
      <c r="Q5" s="22">
        <f>G5/4096</f>
        <v>137.115966796875</v>
      </c>
      <c r="R5" s="22">
        <f>H5/32768</f>
        <v>32.448883056640625</v>
      </c>
      <c r="S5" s="22">
        <f>I5/32768</f>
        <v>129.76467895507812</v>
      </c>
      <c r="T5" s="22">
        <f>J5/(1048576)</f>
        <v>31.889723777770996</v>
      </c>
      <c r="U5" s="22">
        <f>K5/(1048576)</f>
        <v>114.20923614501953</v>
      </c>
      <c r="V5" s="22">
        <f>L5/1073741824</f>
        <v>12.251377985812724</v>
      </c>
      <c r="W5" s="22">
        <f>M5/1073741824</f>
        <v>54.866433573886752</v>
      </c>
    </row>
    <row r="6" spans="5:23" x14ac:dyDescent="0.25">
      <c r="E6" s="33" t="s">
        <v>17</v>
      </c>
      <c r="F6" s="19">
        <f>$F71</f>
        <v>153052</v>
      </c>
      <c r="G6" s="19">
        <f>$F70</f>
        <v>366721</v>
      </c>
      <c r="H6" s="19">
        <f>$G71</f>
        <v>1078279</v>
      </c>
      <c r="I6" s="19">
        <f>$G70</f>
        <v>2699012</v>
      </c>
      <c r="J6" s="19">
        <f>$H71</f>
        <v>26781475</v>
      </c>
      <c r="K6" s="19">
        <f>$H70</f>
        <v>93406582</v>
      </c>
      <c r="L6" s="19">
        <f>$I71</f>
        <v>26167212719</v>
      </c>
      <c r="M6" s="19">
        <f>$I70</f>
        <v>67133324392</v>
      </c>
      <c r="O6" s="10" t="s">
        <v>17</v>
      </c>
      <c r="P6" s="22">
        <f t="shared" ref="P6:Q20" si="0">F6/4096</f>
        <v>37.3662109375</v>
      </c>
      <c r="Q6" s="22">
        <f t="shared" si="0"/>
        <v>89.531494140625</v>
      </c>
      <c r="R6" s="22">
        <f t="shared" ref="R6:S20" si="1">H6/32768</f>
        <v>32.906463623046875</v>
      </c>
      <c r="S6" s="22">
        <f t="shared" si="1"/>
        <v>82.3673095703125</v>
      </c>
      <c r="T6" s="22">
        <f t="shared" ref="T6:U20" si="2">J6/(1048576)</f>
        <v>25.540804862976074</v>
      </c>
      <c r="U6" s="22">
        <f t="shared" si="2"/>
        <v>89.079458236694336</v>
      </c>
      <c r="V6" s="22">
        <f t="shared" ref="V6:W20" si="3">L6/1073741824</f>
        <v>24.370115919969976</v>
      </c>
      <c r="W6" s="22">
        <f t="shared" si="3"/>
        <v>62.522780515253544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129429</v>
      </c>
      <c r="G8" s="19">
        <f>$F73</f>
        <v>240155</v>
      </c>
      <c r="H8" s="21">
        <f>$G74</f>
        <v>915609</v>
      </c>
      <c r="I8" s="19">
        <f>$G73</f>
        <v>1665785</v>
      </c>
      <c r="J8" s="21">
        <f>$H74</f>
        <v>28711079</v>
      </c>
      <c r="K8" s="19">
        <f>$H73</f>
        <v>52136960</v>
      </c>
      <c r="L8" s="21">
        <f>$I74</f>
        <v>29382037919</v>
      </c>
      <c r="M8" s="19">
        <f>$I73</f>
        <v>53369815572</v>
      </c>
      <c r="O8" s="5" t="s">
        <v>18</v>
      </c>
      <c r="P8" s="36">
        <f t="shared" si="0"/>
        <v>31.598876953125</v>
      </c>
      <c r="Q8" s="36">
        <f t="shared" si="0"/>
        <v>58.631591796875</v>
      </c>
      <c r="R8" s="36">
        <f t="shared" si="1"/>
        <v>27.942169189453125</v>
      </c>
      <c r="S8" s="36">
        <f t="shared" si="1"/>
        <v>50.835723876953125</v>
      </c>
      <c r="T8" s="36">
        <f t="shared" si="2"/>
        <v>27.38101863861084</v>
      </c>
      <c r="U8" s="36">
        <f t="shared" si="2"/>
        <v>49.7216796875</v>
      </c>
      <c r="V8" s="36">
        <f t="shared" si="3"/>
        <v>27.364155202172697</v>
      </c>
      <c r="W8" s="36">
        <f t="shared" si="3"/>
        <v>49.704514045268297</v>
      </c>
    </row>
    <row r="9" spans="5:23" x14ac:dyDescent="0.25">
      <c r="E9" s="33" t="s">
        <v>27</v>
      </c>
      <c r="F9" s="21">
        <f>$F76</f>
        <v>87113</v>
      </c>
      <c r="G9" s="19">
        <f>$F75</f>
        <v>162523</v>
      </c>
      <c r="H9" s="21">
        <f>$G76</f>
        <v>563833</v>
      </c>
      <c r="I9" s="19">
        <f>$G75</f>
        <v>1053107</v>
      </c>
      <c r="J9" s="21">
        <f>$H76</f>
        <v>17430843</v>
      </c>
      <c r="K9" s="19">
        <f>$H75</f>
        <v>32495122</v>
      </c>
      <c r="L9" s="21">
        <f>$I76</f>
        <v>17831725199</v>
      </c>
      <c r="M9" s="19">
        <f>$I75</f>
        <v>33237892710</v>
      </c>
      <c r="O9" s="4" t="s">
        <v>27</v>
      </c>
      <c r="P9" s="22">
        <f t="shared" si="0"/>
        <v>21.267822265625</v>
      </c>
      <c r="Q9" s="22">
        <f t="shared" si="0"/>
        <v>39.678466796875</v>
      </c>
      <c r="R9" s="22">
        <f t="shared" si="1"/>
        <v>17.206817626953125</v>
      </c>
      <c r="S9" s="22">
        <f t="shared" si="1"/>
        <v>32.138275146484375</v>
      </c>
      <c r="T9" s="22">
        <f t="shared" si="2"/>
        <v>16.623347282409668</v>
      </c>
      <c r="U9" s="22">
        <f t="shared" si="2"/>
        <v>30.989763259887695</v>
      </c>
      <c r="V9" s="22">
        <f t="shared" si="3"/>
        <v>16.607088222168386</v>
      </c>
      <c r="W9" s="22">
        <f t="shared" si="3"/>
        <v>30.955199813470244</v>
      </c>
    </row>
    <row r="10" spans="5:23" x14ac:dyDescent="0.25">
      <c r="E10" s="33" t="s">
        <v>21</v>
      </c>
      <c r="F10" s="21">
        <f>$F78</f>
        <v>88490</v>
      </c>
      <c r="G10" s="19">
        <f>$F77</f>
        <v>234653</v>
      </c>
      <c r="H10" s="21">
        <f>$G78</f>
        <v>563867</v>
      </c>
      <c r="I10" s="19">
        <f>$G77</f>
        <v>768923</v>
      </c>
      <c r="J10" s="21">
        <f>$H78</f>
        <v>17433111</v>
      </c>
      <c r="K10" s="19">
        <f>$H77</f>
        <v>19988706</v>
      </c>
      <c r="L10" s="21">
        <f>$I78</f>
        <v>17831659233</v>
      </c>
      <c r="M10" s="19">
        <f>$I77</f>
        <v>20340876262</v>
      </c>
      <c r="O10" s="4" t="s">
        <v>21</v>
      </c>
      <c r="P10" s="22">
        <f t="shared" si="0"/>
        <v>21.60400390625</v>
      </c>
      <c r="Q10" s="22">
        <f t="shared" si="0"/>
        <v>57.288330078125</v>
      </c>
      <c r="R10" s="22">
        <f t="shared" si="1"/>
        <v>17.207855224609375</v>
      </c>
      <c r="S10" s="22">
        <f t="shared" si="1"/>
        <v>23.465667724609375</v>
      </c>
      <c r="T10" s="22">
        <f t="shared" si="2"/>
        <v>16.625510215759277</v>
      </c>
      <c r="U10" s="22">
        <f t="shared" si="2"/>
        <v>19.062715530395508</v>
      </c>
      <c r="V10" s="22">
        <f t="shared" si="3"/>
        <v>16.607026786543429</v>
      </c>
      <c r="W10" s="22">
        <f t="shared" si="3"/>
        <v>18.943917250260711</v>
      </c>
    </row>
    <row r="11" spans="5:23" x14ac:dyDescent="0.25">
      <c r="E11" s="33" t="s">
        <v>22</v>
      </c>
      <c r="F11" s="21">
        <f>$F80</f>
        <v>93780</v>
      </c>
      <c r="G11" s="19">
        <f>$F79</f>
        <v>314615</v>
      </c>
      <c r="H11" s="21">
        <f>$G80</f>
        <v>568709</v>
      </c>
      <c r="I11" s="19">
        <f>$G79</f>
        <v>1054039</v>
      </c>
      <c r="J11" s="21">
        <f>$H80</f>
        <v>17434339</v>
      </c>
      <c r="K11" s="19">
        <f>$H79</f>
        <v>20254674</v>
      </c>
      <c r="L11" s="21">
        <f>$I80</f>
        <v>17832837081</v>
      </c>
      <c r="M11" s="19">
        <f>$I79</f>
        <v>20342007168</v>
      </c>
      <c r="O11" s="4" t="s">
        <v>22</v>
      </c>
      <c r="P11" s="22">
        <f t="shared" si="0"/>
        <v>22.8955078125</v>
      </c>
      <c r="Q11" s="22">
        <f t="shared" si="0"/>
        <v>76.810302734375</v>
      </c>
      <c r="R11" s="22">
        <f t="shared" si="1"/>
        <v>17.355621337890625</v>
      </c>
      <c r="S11" s="22">
        <f t="shared" si="1"/>
        <v>32.166717529296875</v>
      </c>
      <c r="T11" s="22">
        <f t="shared" si="2"/>
        <v>16.626681327819824</v>
      </c>
      <c r="U11" s="22">
        <f t="shared" si="2"/>
        <v>19.316362380981445</v>
      </c>
      <c r="V11" s="22">
        <f t="shared" si="3"/>
        <v>16.608123742975295</v>
      </c>
      <c r="W11" s="22">
        <f t="shared" si="3"/>
        <v>18.944970488548279</v>
      </c>
    </row>
    <row r="12" spans="5:23" x14ac:dyDescent="0.25">
      <c r="E12" s="33" t="s">
        <v>23</v>
      </c>
      <c r="F12" s="21">
        <f>$F82</f>
        <v>89583</v>
      </c>
      <c r="G12" s="19">
        <f>$F81</f>
        <v>299543</v>
      </c>
      <c r="H12" s="21">
        <f>$G82</f>
        <v>567653</v>
      </c>
      <c r="I12" s="19">
        <f>$G81</f>
        <v>807219</v>
      </c>
      <c r="J12" s="21">
        <f>$H82</f>
        <v>17435891</v>
      </c>
      <c r="K12" s="19">
        <f>$H81</f>
        <v>16464770</v>
      </c>
      <c r="L12" s="21">
        <f>$I82</f>
        <v>17832492413</v>
      </c>
      <c r="M12" s="19">
        <f>$I81</f>
        <v>16579173218</v>
      </c>
      <c r="O12" s="4" t="s">
        <v>23</v>
      </c>
      <c r="P12" s="22">
        <f t="shared" si="0"/>
        <v>21.870849609375</v>
      </c>
      <c r="Q12" s="22">
        <f t="shared" si="0"/>
        <v>73.130615234375</v>
      </c>
      <c r="R12" s="22">
        <f t="shared" si="1"/>
        <v>17.323394775390625</v>
      </c>
      <c r="S12" s="22">
        <f t="shared" si="1"/>
        <v>24.634368896484375</v>
      </c>
      <c r="T12" s="22">
        <f t="shared" si="2"/>
        <v>16.628161430358887</v>
      </c>
      <c r="U12" s="22">
        <f t="shared" si="2"/>
        <v>15.702028274536133</v>
      </c>
      <c r="V12" s="22">
        <f t="shared" si="3"/>
        <v>16.607802745886147</v>
      </c>
      <c r="W12" s="22">
        <f t="shared" si="3"/>
        <v>15.440558286383748</v>
      </c>
    </row>
    <row r="13" spans="5:23" x14ac:dyDescent="0.25">
      <c r="E13" s="33" t="s">
        <v>35</v>
      </c>
      <c r="F13" s="21">
        <f>$F84</f>
        <v>129496</v>
      </c>
      <c r="G13" s="19">
        <f>$F83</f>
        <v>381074</v>
      </c>
      <c r="H13" s="21">
        <f>$G84</f>
        <v>915069</v>
      </c>
      <c r="I13" s="19">
        <f>$G83</f>
        <v>2772584</v>
      </c>
      <c r="J13" s="21">
        <f>$H84</f>
        <v>28715061</v>
      </c>
      <c r="K13" s="19">
        <f>$H83</f>
        <v>33541032</v>
      </c>
      <c r="L13" s="21">
        <f>$I84</f>
        <v>29382701457</v>
      </c>
      <c r="M13" s="19">
        <f>$I83</f>
        <v>18764578526</v>
      </c>
      <c r="O13" s="4" t="s">
        <v>35</v>
      </c>
      <c r="P13" s="22">
        <f t="shared" si="0"/>
        <v>31.615234375</v>
      </c>
      <c r="Q13" s="22">
        <f t="shared" si="0"/>
        <v>93.03564453125</v>
      </c>
      <c r="R13" s="22">
        <f t="shared" si="1"/>
        <v>27.925689697265625</v>
      </c>
      <c r="S13" s="22">
        <f t="shared" si="1"/>
        <v>84.612548828125</v>
      </c>
      <c r="T13" s="22">
        <f t="shared" si="2"/>
        <v>27.38481616973877</v>
      </c>
      <c r="U13" s="22">
        <f t="shared" si="2"/>
        <v>31.987220764160156</v>
      </c>
      <c r="V13" s="22">
        <f t="shared" si="3"/>
        <v>27.364773170091212</v>
      </c>
      <c r="W13" s="22">
        <f t="shared" si="3"/>
        <v>17.475875584408641</v>
      </c>
    </row>
    <row r="14" spans="5:23" x14ac:dyDescent="0.25">
      <c r="E14" s="33" t="s">
        <v>36</v>
      </c>
      <c r="F14" s="21">
        <f>$F86</f>
        <v>129958</v>
      </c>
      <c r="G14" s="19">
        <f>$F85</f>
        <v>379378</v>
      </c>
      <c r="H14" s="21">
        <f>$G86</f>
        <v>915051</v>
      </c>
      <c r="I14" s="19">
        <f>$G85</f>
        <v>2773537</v>
      </c>
      <c r="J14" s="21">
        <f>$H86</f>
        <v>28714497</v>
      </c>
      <c r="K14" s="19">
        <f>$H85</f>
        <v>43689536</v>
      </c>
      <c r="L14" s="21">
        <f>$I86</f>
        <v>29384304723</v>
      </c>
      <c r="M14" s="19">
        <f>$I85</f>
        <v>18775988388</v>
      </c>
      <c r="O14" s="4" t="s">
        <v>36</v>
      </c>
      <c r="P14" s="22">
        <f t="shared" si="0"/>
        <v>31.72802734375</v>
      </c>
      <c r="Q14" s="22">
        <f t="shared" si="0"/>
        <v>92.62158203125</v>
      </c>
      <c r="R14" s="22">
        <f t="shared" si="1"/>
        <v>27.925140380859375</v>
      </c>
      <c r="S14" s="22">
        <f t="shared" si="1"/>
        <v>84.641632080078125</v>
      </c>
      <c r="T14" s="22">
        <f t="shared" si="2"/>
        <v>27.384278297424316</v>
      </c>
      <c r="U14" s="22">
        <f t="shared" si="2"/>
        <v>41.66558837890625</v>
      </c>
      <c r="V14" s="22">
        <f t="shared" si="3"/>
        <v>27.366266327910125</v>
      </c>
      <c r="W14" s="22">
        <f t="shared" si="3"/>
        <v>17.486501846462488</v>
      </c>
    </row>
    <row r="15" spans="5:23" x14ac:dyDescent="0.25">
      <c r="E15" s="33" t="s">
        <v>24</v>
      </c>
      <c r="F15" s="21">
        <f>$F88</f>
        <v>177012</v>
      </c>
      <c r="G15" s="19">
        <f>$F87</f>
        <v>379976</v>
      </c>
      <c r="H15" s="21">
        <f>$G88</f>
        <v>1283971</v>
      </c>
      <c r="I15" s="19">
        <f>$G87</f>
        <v>2766698</v>
      </c>
      <c r="J15" s="21">
        <f>$H88</f>
        <v>40599225</v>
      </c>
      <c r="K15" s="19">
        <f>$H87</f>
        <v>38546254</v>
      </c>
      <c r="L15" s="21">
        <f>$I88</f>
        <v>41556392497</v>
      </c>
      <c r="M15" s="19">
        <f>$I87</f>
        <v>18772042942</v>
      </c>
      <c r="O15" s="4" t="s">
        <v>24</v>
      </c>
      <c r="P15" s="22">
        <f t="shared" si="0"/>
        <v>43.2158203125</v>
      </c>
      <c r="Q15" s="22">
        <f t="shared" si="0"/>
        <v>92.767578125</v>
      </c>
      <c r="R15" s="22">
        <f t="shared" si="1"/>
        <v>39.183685302734375</v>
      </c>
      <c r="S15" s="22">
        <f t="shared" si="1"/>
        <v>84.43292236328125</v>
      </c>
      <c r="T15" s="22">
        <f t="shared" si="2"/>
        <v>38.718438148498535</v>
      </c>
      <c r="U15" s="22">
        <f t="shared" si="2"/>
        <v>36.76057243347168</v>
      </c>
      <c r="V15" s="22">
        <f t="shared" si="3"/>
        <v>38.702406452037394</v>
      </c>
      <c r="W15" s="22">
        <f t="shared" si="3"/>
        <v>17.482827363535762</v>
      </c>
    </row>
    <row r="16" spans="5:23" x14ac:dyDescent="0.25">
      <c r="E16" s="33" t="s">
        <v>25</v>
      </c>
      <c r="F16" s="21">
        <f>$F90</f>
        <v>240671</v>
      </c>
      <c r="G16" s="19">
        <f>$F89</f>
        <v>645933</v>
      </c>
      <c r="H16" s="21">
        <f>$G90</f>
        <v>1799717</v>
      </c>
      <c r="I16" s="19">
        <f>$G89</f>
        <v>4923243</v>
      </c>
      <c r="J16" s="21">
        <f>$H90</f>
        <v>22141481</v>
      </c>
      <c r="K16" s="19">
        <f>$H89</f>
        <v>68493496</v>
      </c>
      <c r="L16" s="21">
        <f>$I90</f>
        <v>14346248277</v>
      </c>
      <c r="M16" s="19">
        <f>$I89</f>
        <v>15962504316</v>
      </c>
      <c r="O16" s="4" t="s">
        <v>25</v>
      </c>
      <c r="P16" s="22">
        <f t="shared" si="0"/>
        <v>58.757568359375</v>
      </c>
      <c r="Q16" s="22">
        <f t="shared" si="0"/>
        <v>157.698486328125</v>
      </c>
      <c r="R16" s="22">
        <f t="shared" si="1"/>
        <v>54.923004150390625</v>
      </c>
      <c r="S16" s="22">
        <f t="shared" si="1"/>
        <v>150.24545288085937</v>
      </c>
      <c r="T16" s="22">
        <f t="shared" si="2"/>
        <v>21.115761756896973</v>
      </c>
      <c r="U16" s="22">
        <f t="shared" si="2"/>
        <v>65.320487976074219</v>
      </c>
      <c r="V16" s="22">
        <f t="shared" si="3"/>
        <v>13.360984881408513</v>
      </c>
      <c r="W16" s="22">
        <f t="shared" si="3"/>
        <v>14.866240616887808</v>
      </c>
    </row>
    <row r="17" spans="1:23" x14ac:dyDescent="0.25">
      <c r="E17" s="35" t="s">
        <v>28</v>
      </c>
      <c r="F17" s="21">
        <f>$F92</f>
        <v>82545</v>
      </c>
      <c r="G17" s="19">
        <f>$F91</f>
        <v>182648</v>
      </c>
      <c r="H17" s="21">
        <f>$G92</f>
        <v>519383</v>
      </c>
      <c r="I17" s="19">
        <f>$G91</f>
        <v>1225380</v>
      </c>
      <c r="J17" s="21">
        <f>$H92</f>
        <v>16128213</v>
      </c>
      <c r="K17" s="19">
        <f>$H91</f>
        <v>37989124</v>
      </c>
      <c r="L17" s="21">
        <f>$I92</f>
        <v>16487643981</v>
      </c>
      <c r="M17" s="19">
        <f>$I91</f>
        <v>38848923914</v>
      </c>
      <c r="O17" s="4" t="s">
        <v>28</v>
      </c>
      <c r="P17" s="22">
        <f t="shared" si="0"/>
        <v>20.152587890625</v>
      </c>
      <c r="Q17" s="22">
        <f t="shared" si="0"/>
        <v>44.591796875</v>
      </c>
      <c r="R17" s="22">
        <f t="shared" si="1"/>
        <v>15.850311279296875</v>
      </c>
      <c r="S17" s="22">
        <f t="shared" si="1"/>
        <v>37.3956298828125</v>
      </c>
      <c r="T17" s="22">
        <f t="shared" si="2"/>
        <v>15.381062507629395</v>
      </c>
      <c r="U17" s="22">
        <f t="shared" si="2"/>
        <v>36.229251861572266</v>
      </c>
      <c r="V17" s="22">
        <f t="shared" si="3"/>
        <v>15.355315041728318</v>
      </c>
      <c r="W17" s="22">
        <f t="shared" si="3"/>
        <v>36.180879840627313</v>
      </c>
    </row>
    <row r="18" spans="1:23" x14ac:dyDescent="0.25">
      <c r="E18" s="35" t="s">
        <v>29</v>
      </c>
      <c r="F18" s="21">
        <f>$F94</f>
        <v>91598</v>
      </c>
      <c r="G18" s="19">
        <f>$F93</f>
        <v>181561</v>
      </c>
      <c r="H18" s="21">
        <f>$G94</f>
        <v>610675</v>
      </c>
      <c r="I18" s="19">
        <f>$G93</f>
        <v>1222437</v>
      </c>
      <c r="J18" s="21">
        <f>$H94</f>
        <v>19001241</v>
      </c>
      <c r="K18" s="19">
        <f>$H93</f>
        <v>37991078</v>
      </c>
      <c r="L18" s="21">
        <f>$I94</f>
        <v>19445417523</v>
      </c>
      <c r="M18" s="19">
        <f>$I93</f>
        <v>38880558838</v>
      </c>
      <c r="O18" s="4" t="s">
        <v>29</v>
      </c>
      <c r="P18" s="22">
        <f t="shared" si="0"/>
        <v>22.36279296875</v>
      </c>
      <c r="Q18" s="22">
        <f t="shared" si="0"/>
        <v>44.326416015625</v>
      </c>
      <c r="R18" s="22">
        <f t="shared" si="1"/>
        <v>18.636322021484375</v>
      </c>
      <c r="S18" s="22">
        <f t="shared" si="1"/>
        <v>37.305816650390625</v>
      </c>
      <c r="T18" s="22">
        <f t="shared" si="2"/>
        <v>18.12099552154541</v>
      </c>
      <c r="U18" s="22">
        <f t="shared" si="2"/>
        <v>36.231115341186523</v>
      </c>
      <c r="V18" s="22">
        <f t="shared" si="3"/>
        <v>18.109956311993301</v>
      </c>
      <c r="W18" s="22">
        <f t="shared" si="3"/>
        <v>36.210342159494758</v>
      </c>
    </row>
    <row r="19" spans="1:23" x14ac:dyDescent="0.25">
      <c r="E19" s="35" t="s">
        <v>30</v>
      </c>
      <c r="F19" s="21">
        <f>$F96</f>
        <v>123115</v>
      </c>
      <c r="G19" s="19">
        <f>$F95</f>
        <v>234664</v>
      </c>
      <c r="H19" s="21">
        <f>$G96</f>
        <v>869029</v>
      </c>
      <c r="I19" s="19">
        <f>$G95</f>
        <v>1628730</v>
      </c>
      <c r="J19" s="21">
        <f>$H96</f>
        <v>27140445</v>
      </c>
      <c r="K19" s="19">
        <f>$H95</f>
        <v>41835284</v>
      </c>
      <c r="L19" s="21">
        <f>$I96</f>
        <v>27768985475</v>
      </c>
      <c r="M19" s="19">
        <f>$I95</f>
        <v>42093551890</v>
      </c>
      <c r="O19" s="9" t="s">
        <v>30</v>
      </c>
      <c r="P19" s="22">
        <f t="shared" si="0"/>
        <v>30.057373046875</v>
      </c>
      <c r="Q19" s="22">
        <f t="shared" si="0"/>
        <v>57.291015625</v>
      </c>
      <c r="R19" s="22">
        <f t="shared" si="1"/>
        <v>26.520660400390625</v>
      </c>
      <c r="S19" s="22">
        <f t="shared" si="1"/>
        <v>49.70489501953125</v>
      </c>
      <c r="T19" s="22">
        <f t="shared" si="2"/>
        <v>25.883145332336426</v>
      </c>
      <c r="U19" s="22">
        <f t="shared" si="2"/>
        <v>39.897235870361328</v>
      </c>
      <c r="V19" s="22">
        <f t="shared" si="3"/>
        <v>25.861883047036827</v>
      </c>
      <c r="W19" s="22">
        <f t="shared" si="3"/>
        <v>39.202675120905042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95598</v>
      </c>
      <c r="G20" s="19">
        <f>$F97</f>
        <v>196553</v>
      </c>
      <c r="H20" s="21">
        <f>$G98</f>
        <v>642173</v>
      </c>
      <c r="I20" s="19">
        <f>$G97</f>
        <v>1300902</v>
      </c>
      <c r="J20" s="21">
        <f>$H98</f>
        <v>20045461</v>
      </c>
      <c r="K20" s="19">
        <f>$H97</f>
        <v>40634176</v>
      </c>
      <c r="L20" s="21">
        <f>$I98</f>
        <v>20519321751</v>
      </c>
      <c r="M20" s="19">
        <f>$I97</f>
        <v>41575959070</v>
      </c>
      <c r="O20" s="10" t="s">
        <v>31</v>
      </c>
      <c r="P20" s="22">
        <f t="shared" si="0"/>
        <v>23.33935546875</v>
      </c>
      <c r="Q20" s="22">
        <f t="shared" si="0"/>
        <v>47.986572265625</v>
      </c>
      <c r="R20" s="22">
        <f t="shared" si="1"/>
        <v>19.597564697265625</v>
      </c>
      <c r="S20" s="22">
        <f t="shared" si="1"/>
        <v>39.70037841796875</v>
      </c>
      <c r="T20" s="22">
        <f t="shared" si="2"/>
        <v>19.116841316223145</v>
      </c>
      <c r="U20" s="22">
        <f t="shared" si="2"/>
        <v>38.75177001953125</v>
      </c>
      <c r="V20" s="22">
        <f t="shared" si="3"/>
        <v>19.110107562504709</v>
      </c>
      <c r="W20" s="22">
        <f t="shared" si="3"/>
        <v>38.720629243180156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3.73511809E-4</v>
      </c>
      <c r="G27" s="29">
        <f t="shared" ref="G27:M27" si="7">($C$31*G5)/10^9</f>
        <v>1.4194560797999999E-3</v>
      </c>
      <c r="H27" s="29">
        <f t="shared" si="7"/>
        <v>2.6873465089999999E-3</v>
      </c>
      <c r="I27" s="29">
        <f t="shared" si="7"/>
        <v>1.0746830834599999E-2</v>
      </c>
      <c r="J27" s="29">
        <f t="shared" si="7"/>
        <v>8.4513220592599997E-2</v>
      </c>
      <c r="K27" s="29">
        <f t="shared" si="7"/>
        <v>0.30267400355360002</v>
      </c>
      <c r="L27" s="29">
        <f t="shared" si="7"/>
        <v>33.247484346793001</v>
      </c>
      <c r="M27" s="29">
        <f t="shared" si="7"/>
        <v>148.89516048925881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3.8682362479999999E-4</v>
      </c>
      <c r="G28" s="29">
        <f t="shared" si="8"/>
        <v>9.2685065540000001E-4</v>
      </c>
      <c r="H28" s="29">
        <f t="shared" si="8"/>
        <v>2.7252423446000001E-3</v>
      </c>
      <c r="I28" s="29">
        <f t="shared" si="8"/>
        <v>6.8214829287999998E-3</v>
      </c>
      <c r="J28" s="29">
        <f t="shared" si="8"/>
        <v>6.7687499915000005E-2</v>
      </c>
      <c r="K28" s="29">
        <f t="shared" si="8"/>
        <v>0.23607579534680001</v>
      </c>
      <c r="L28" s="29">
        <f t="shared" si="8"/>
        <v>66.135013426000597</v>
      </c>
      <c r="M28" s="29">
        <f t="shared" si="8"/>
        <v>169.67276406834083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3.2711885460000003E-4</v>
      </c>
      <c r="G30" s="29">
        <f t="shared" si="8"/>
        <v>6.0696774699999997E-4</v>
      </c>
      <c r="H30" s="29">
        <f t="shared" si="8"/>
        <v>2.3141101866000001E-3</v>
      </c>
      <c r="I30" s="29">
        <f t="shared" si="8"/>
        <v>4.2101050090000008E-3</v>
      </c>
      <c r="J30" s="29">
        <f t="shared" si="8"/>
        <v>7.2564381064600003E-2</v>
      </c>
      <c r="K30" s="29">
        <f t="shared" si="8"/>
        <v>0.13177095270400002</v>
      </c>
      <c r="L30" s="29">
        <f t="shared" si="8"/>
        <v>74.260162636480601</v>
      </c>
      <c r="M30" s="29">
        <f t="shared" si="8"/>
        <v>134.88687187667281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2.2016939620000001E-4</v>
      </c>
      <c r="G31" s="29">
        <f t="shared" si="8"/>
        <v>4.1076063020000002E-4</v>
      </c>
      <c r="H31" s="29">
        <f t="shared" si="8"/>
        <v>1.4250315242E-3</v>
      </c>
      <c r="I31" s="29">
        <f t="shared" si="8"/>
        <v>2.6616226318000001E-3</v>
      </c>
      <c r="J31" s="29">
        <f t="shared" si="8"/>
        <v>4.4054712598199999E-2</v>
      </c>
      <c r="K31" s="29">
        <f t="shared" si="8"/>
        <v>8.212817134280001E-2</v>
      </c>
      <c r="L31" s="29">
        <f t="shared" si="8"/>
        <v>45.067902267952597</v>
      </c>
      <c r="M31" s="29">
        <f t="shared" si="8"/>
        <v>84.005450035254</v>
      </c>
    </row>
    <row r="32" spans="1:23" x14ac:dyDescent="0.25">
      <c r="E32" s="32" t="s">
        <v>21</v>
      </c>
      <c r="F32" s="29">
        <f t="shared" si="8"/>
        <v>2.2364962600000002E-4</v>
      </c>
      <c r="G32" s="29">
        <f t="shared" si="8"/>
        <v>5.9306199219999998E-4</v>
      </c>
      <c r="H32" s="29">
        <f t="shared" si="8"/>
        <v>1.4251174558E-3</v>
      </c>
      <c r="I32" s="29">
        <f t="shared" si="8"/>
        <v>1.9433759902000001E-3</v>
      </c>
      <c r="J32" s="29">
        <f t="shared" si="8"/>
        <v>4.4060444741400001E-2</v>
      </c>
      <c r="K32" s="29">
        <f t="shared" si="8"/>
        <v>5.0519455544400002E-2</v>
      </c>
      <c r="L32" s="29">
        <f t="shared" si="8"/>
        <v>45.067735545484197</v>
      </c>
      <c r="M32" s="29">
        <f t="shared" si="8"/>
        <v>51.409530664578803</v>
      </c>
    </row>
    <row r="33" spans="5:14" x14ac:dyDescent="0.25">
      <c r="E33" s="32" t="s">
        <v>22</v>
      </c>
      <c r="F33" s="29">
        <f t="shared" si="8"/>
        <v>2.3701957200000001E-4</v>
      </c>
      <c r="G33" s="29">
        <f t="shared" si="8"/>
        <v>7.95157951E-4</v>
      </c>
      <c r="H33" s="29">
        <f t="shared" si="8"/>
        <v>1.4373551266E-3</v>
      </c>
      <c r="I33" s="29">
        <f t="shared" si="8"/>
        <v>2.6639781685999999E-3</v>
      </c>
      <c r="J33" s="29">
        <f t="shared" si="8"/>
        <v>4.40635483886E-2</v>
      </c>
      <c r="K33" s="29">
        <f t="shared" si="8"/>
        <v>5.1191663067600007E-2</v>
      </c>
      <c r="L33" s="29">
        <f t="shared" si="8"/>
        <v>45.070712438519401</v>
      </c>
      <c r="M33" s="29">
        <f t="shared" si="8"/>
        <v>51.412388916403195</v>
      </c>
    </row>
    <row r="34" spans="5:14" x14ac:dyDescent="0.25">
      <c r="E34" s="32" t="s">
        <v>23</v>
      </c>
      <c r="F34" s="29">
        <f t="shared" si="8"/>
        <v>2.2641207420000001E-4</v>
      </c>
      <c r="G34" s="29">
        <f t="shared" si="8"/>
        <v>7.5706497820000006E-4</v>
      </c>
      <c r="H34" s="29">
        <f t="shared" si="8"/>
        <v>1.4346861922000002E-3</v>
      </c>
      <c r="I34" s="29">
        <f t="shared" si="8"/>
        <v>2.0401653005999998E-3</v>
      </c>
      <c r="J34" s="29">
        <f t="shared" si="8"/>
        <v>4.4067470913399999E-2</v>
      </c>
      <c r="K34" s="29">
        <f t="shared" si="8"/>
        <v>4.1613059697999999E-2</v>
      </c>
      <c r="L34" s="29">
        <f t="shared" si="8"/>
        <v>45.069841324616206</v>
      </c>
      <c r="M34" s="29">
        <f t="shared" si="8"/>
        <v>41.902202391173205</v>
      </c>
    </row>
    <row r="35" spans="5:14" x14ac:dyDescent="0.25">
      <c r="E35" s="32" t="s">
        <v>35</v>
      </c>
      <c r="F35" s="29">
        <f t="shared" si="8"/>
        <v>3.2728819040000003E-4</v>
      </c>
      <c r="G35" s="29">
        <f t="shared" si="8"/>
        <v>9.6312642760000003E-4</v>
      </c>
      <c r="H35" s="29">
        <f t="shared" si="8"/>
        <v>2.3127453906E-3</v>
      </c>
      <c r="I35" s="29">
        <f t="shared" si="8"/>
        <v>7.0074288015999995E-3</v>
      </c>
      <c r="J35" s="29">
        <f t="shared" si="8"/>
        <v>7.2574445171399993E-2</v>
      </c>
      <c r="K35" s="29">
        <f t="shared" si="8"/>
        <v>8.47716042768E-2</v>
      </c>
      <c r="L35" s="29">
        <f t="shared" si="8"/>
        <v>74.261839662421792</v>
      </c>
      <c r="M35" s="29">
        <f t="shared" si="8"/>
        <v>47.425595766612403</v>
      </c>
    </row>
    <row r="36" spans="5:14" x14ac:dyDescent="0.25">
      <c r="E36" s="32" t="s">
        <v>36</v>
      </c>
      <c r="F36" s="29">
        <f t="shared" si="8"/>
        <v>3.2845584919999999E-4</v>
      </c>
      <c r="G36" s="29">
        <f t="shared" si="8"/>
        <v>9.588399572000001E-4</v>
      </c>
      <c r="H36" s="29">
        <f t="shared" si="8"/>
        <v>2.3126998974000003E-3</v>
      </c>
      <c r="I36" s="29">
        <f t="shared" si="8"/>
        <v>7.0098374138E-3</v>
      </c>
      <c r="J36" s="29">
        <f>($C$31*J14)/10^9</f>
        <v>7.2573019717800002E-2</v>
      </c>
      <c r="K36" s="29">
        <f t="shared" si="8"/>
        <v>0.1104209332864</v>
      </c>
      <c r="L36" s="29">
        <f t="shared" si="8"/>
        <v>74.265891756910207</v>
      </c>
      <c r="M36" s="29">
        <f t="shared" si="8"/>
        <v>47.454433051831202</v>
      </c>
    </row>
    <row r="37" spans="5:14" x14ac:dyDescent="0.25">
      <c r="E37" s="32" t="s">
        <v>24</v>
      </c>
      <c r="F37" s="29">
        <f t="shared" si="8"/>
        <v>4.4738012880000001E-4</v>
      </c>
      <c r="G37" s="29">
        <f t="shared" si="8"/>
        <v>9.6035134240000008E-4</v>
      </c>
      <c r="H37" s="29">
        <f t="shared" si="8"/>
        <v>3.2451083054E-3</v>
      </c>
      <c r="I37" s="29">
        <f t="shared" si="8"/>
        <v>6.9925525251999998E-3</v>
      </c>
      <c r="J37" s="29">
        <f t="shared" si="8"/>
        <v>0.102610481265</v>
      </c>
      <c r="K37" s="29">
        <f t="shared" si="8"/>
        <v>9.7421802359600004E-2</v>
      </c>
      <c r="L37" s="29">
        <f t="shared" si="8"/>
        <v>105.02962639691781</v>
      </c>
      <c r="M37" s="29">
        <f t="shared" si="8"/>
        <v>47.444461331610803</v>
      </c>
    </row>
    <row r="38" spans="5:14" x14ac:dyDescent="0.25">
      <c r="E38" s="32" t="s">
        <v>25</v>
      </c>
      <c r="F38" s="29">
        <f t="shared" si="8"/>
        <v>6.0827188540000003E-4</v>
      </c>
      <c r="G38" s="29">
        <f t="shared" si="8"/>
        <v>1.6325310642000001E-3</v>
      </c>
      <c r="H38" s="29">
        <f t="shared" si="8"/>
        <v>4.5486047458000002E-3</v>
      </c>
      <c r="I38" s="29">
        <f t="shared" si="8"/>
        <v>1.24430043582E-2</v>
      </c>
      <c r="J38" s="29">
        <f t="shared" si="8"/>
        <v>5.5960379079400005E-2</v>
      </c>
      <c r="K38" s="29">
        <f t="shared" si="8"/>
        <v>0.17311046179039999</v>
      </c>
      <c r="L38" s="29">
        <f t="shared" si="8"/>
        <v>36.258707895289803</v>
      </c>
      <c r="M38" s="29">
        <f t="shared" si="8"/>
        <v>40.343633408258398</v>
      </c>
    </row>
    <row r="39" spans="5:14" x14ac:dyDescent="0.25">
      <c r="E39" s="32" t="s">
        <v>28</v>
      </c>
      <c r="F39" s="29">
        <f t="shared" si="8"/>
        <v>2.0862423300000002E-4</v>
      </c>
      <c r="G39" s="29">
        <f t="shared" si="8"/>
        <v>4.6162455520000001E-4</v>
      </c>
      <c r="H39" s="29">
        <f t="shared" si="8"/>
        <v>1.3126885942E-3</v>
      </c>
      <c r="I39" s="29">
        <f t="shared" si="8"/>
        <v>3.0970254119999999E-3</v>
      </c>
      <c r="J39" s="29">
        <f t="shared" si="8"/>
        <v>4.0762445536200002E-2</v>
      </c>
      <c r="K39" s="29">
        <f t="shared" si="8"/>
        <v>9.6013711997600004E-2</v>
      </c>
      <c r="L39" s="29">
        <f t="shared" si="8"/>
        <v>41.670871397579397</v>
      </c>
      <c r="M39" s="29">
        <f t="shared" si="8"/>
        <v>98.186770300243609</v>
      </c>
    </row>
    <row r="40" spans="5:14" x14ac:dyDescent="0.25">
      <c r="E40" s="32" t="s">
        <v>29</v>
      </c>
      <c r="F40" s="29">
        <f t="shared" si="8"/>
        <v>2.3150478520000002E-4</v>
      </c>
      <c r="G40" s="29">
        <f t="shared" si="8"/>
        <v>4.5887727140000003E-4</v>
      </c>
      <c r="H40" s="29">
        <f t="shared" si="8"/>
        <v>1.543419995E-3</v>
      </c>
      <c r="I40" s="29">
        <f t="shared" si="8"/>
        <v>3.0895872738E-3</v>
      </c>
      <c r="J40" s="29">
        <f t="shared" si="8"/>
        <v>4.8023736503400007E-2</v>
      </c>
      <c r="K40" s="29">
        <f t="shared" si="8"/>
        <v>9.6018650537200004E-2</v>
      </c>
      <c r="L40" s="29">
        <f t="shared" si="8"/>
        <v>49.1463482476302</v>
      </c>
      <c r="M40" s="29">
        <f t="shared" si="8"/>
        <v>98.266724407161206</v>
      </c>
    </row>
    <row r="41" spans="5:14" x14ac:dyDescent="0.25">
      <c r="E41" s="38" t="s">
        <v>30</v>
      </c>
      <c r="F41" s="29">
        <f t="shared" si="8"/>
        <v>3.1116085100000001E-4</v>
      </c>
      <c r="G41" s="29">
        <f t="shared" si="8"/>
        <v>5.9308979359999994E-4</v>
      </c>
      <c r="H41" s="29">
        <f t="shared" si="8"/>
        <v>2.1963838946000001E-3</v>
      </c>
      <c r="I41" s="29">
        <f t="shared" si="8"/>
        <v>4.1164522019999997E-3</v>
      </c>
      <c r="J41" s="29">
        <f t="shared" si="8"/>
        <v>6.8594760693000009E-2</v>
      </c>
      <c r="K41" s="29">
        <f t="shared" si="8"/>
        <v>0.1057344967816</v>
      </c>
      <c r="L41" s="29">
        <f t="shared" si="8"/>
        <v>70.183333889514998</v>
      </c>
      <c r="M41" s="29">
        <f t="shared" si="8"/>
        <v>106.38724304678601</v>
      </c>
    </row>
    <row r="42" spans="5:14" x14ac:dyDescent="0.25">
      <c r="E42" s="33" t="s">
        <v>31</v>
      </c>
      <c r="F42" s="29">
        <f t="shared" si="8"/>
        <v>2.4161438520000001E-4</v>
      </c>
      <c r="G42" s="29">
        <f t="shared" si="8"/>
        <v>4.9676805220000004E-4</v>
      </c>
      <c r="H42" s="29">
        <f t="shared" si="8"/>
        <v>1.6230280402000001E-3</v>
      </c>
      <c r="I42" s="29">
        <f t="shared" si="8"/>
        <v>3.2878997148000004E-3</v>
      </c>
      <c r="J42" s="29">
        <f t="shared" si="8"/>
        <v>5.0662898131400007E-2</v>
      </c>
      <c r="K42" s="29">
        <f t="shared" si="8"/>
        <v>0.1026988164224</v>
      </c>
      <c r="L42" s="29">
        <f t="shared" si="8"/>
        <v>51.860533793477401</v>
      </c>
      <c r="M42" s="29">
        <f t="shared" si="8"/>
        <v>105.07907895351801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105.72791555299929</v>
      </c>
      <c r="G50" s="20">
        <f>(((4096*8)/(1024*1024))/G5)*10^9</f>
        <v>55.641911802673306</v>
      </c>
      <c r="H50" s="20">
        <f>(((32*1024*4)/(1024*1024))/H5)*10^9</f>
        <v>117.56020257974107</v>
      </c>
      <c r="I50" s="20">
        <f>(((32*1024*8)/(1024*1024))/I5)*10^9</f>
        <v>58.794077037643966</v>
      </c>
      <c r="J50" s="20">
        <f>(((1*1024*1024*8)/(1024*1024))/J5)*10^9</f>
        <v>239.24304219179641</v>
      </c>
      <c r="K50" s="20">
        <f>(((1*1024*1024*8)/(1024*1024))/K5)*10^9</f>
        <v>66.801904896399265</v>
      </c>
      <c r="L50" s="20">
        <f>(((1*1024*1024*1024*4)/(1024*1024))/L5)*10^9</f>
        <v>311.36883296250227</v>
      </c>
      <c r="M50" s="20">
        <f>(((1*1024*1024*1024*8)/(1024*1024))/M5)*10^9</f>
        <v>139.05395401681713</v>
      </c>
    </row>
    <row r="51" spans="5:13" x14ac:dyDescent="0.25">
      <c r="E51" s="10" t="s">
        <v>17</v>
      </c>
      <c r="F51" s="20">
        <f>(((4*1024*4)/(1024*1024))/F6)*10^9</f>
        <v>102.08948592635183</v>
      </c>
      <c r="G51" s="20">
        <f>(((4096*8)/(1024*1024))/G6)*10^9</f>
        <v>85.214645466171831</v>
      </c>
      <c r="H51" s="20">
        <f>(((32*1024*4)/(1024*1024))/H6)*10^9</f>
        <v>115.92547012415153</v>
      </c>
      <c r="I51" s="20">
        <f>(((32*1024*8)/(1024*1024))/I6)*10^9</f>
        <v>92.626487025622708</v>
      </c>
      <c r="J51" s="20">
        <f>(((1*1024*1024*4)/(1024*1024))/J6)*10^9</f>
        <v>149.3569715633661</v>
      </c>
      <c r="K51" s="20">
        <f>(((1*1024*1024*8)/(1024*1024))/K6)*10^9</f>
        <v>85.647069282547989</v>
      </c>
      <c r="L51" s="20">
        <f>(((1*1024*1024*1024*4)/(1024*1024))/L6)*10^9</f>
        <v>156.53176530436872</v>
      </c>
      <c r="M51" s="20">
        <f>(((1*1024*1024*1024*8)/(1024*1024))/M6)*10^9</f>
        <v>122.02583551748268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120.72255831382456</v>
      </c>
      <c r="G53" s="20">
        <f t="shared" ref="G53:G65" si="10">(((4096*8)/(1024*1024))/G8)*10^9</f>
        <v>130.12429472632257</v>
      </c>
      <c r="H53" s="20">
        <f t="shared" ref="H53:H65" si="11">(((32*1024*4)/(1024*1024))/H8)*10^9</f>
        <v>136.52115695673592</v>
      </c>
      <c r="I53" s="20">
        <f t="shared" ref="I53:I65" si="12">(((32*1024*8)/(1024*1024))/I8)*10^9</f>
        <v>150.07939199836713</v>
      </c>
      <c r="J53" s="20">
        <f t="shared" ref="J53:J65" si="13">(((1*1024*1024*4)/(1024*1024))/J8)*10^9</f>
        <v>139.3190412662652</v>
      </c>
      <c r="K53" s="20">
        <f t="shared" ref="K53:K65" si="14">(((1*1024*1024*8)/(1024*1024))/K8)*10^9</f>
        <v>153.44201119512914</v>
      </c>
      <c r="L53" s="20">
        <f t="shared" ref="L53:L65" si="15">(((1*1024*1024*1024*4)/(1024*1024))/L8)*10^9</f>
        <v>139.4048980295988</v>
      </c>
      <c r="M53" s="20">
        <f t="shared" ref="M53:M65" si="16">(((1*1024*1024*1024*8)/(1024*1024))/M8)*10^9</f>
        <v>153.49500297501234</v>
      </c>
    </row>
    <row r="54" spans="5:13" x14ac:dyDescent="0.25">
      <c r="E54" s="4" t="s">
        <v>27</v>
      </c>
      <c r="F54" s="20">
        <f t="shared" si="9"/>
        <v>179.36473316267376</v>
      </c>
      <c r="G54" s="20">
        <f t="shared" si="10"/>
        <v>192.28047722476202</v>
      </c>
      <c r="H54" s="20">
        <f t="shared" si="11"/>
        <v>221.69684995379836</v>
      </c>
      <c r="I54" s="20">
        <f t="shared" si="12"/>
        <v>237.39278155021285</v>
      </c>
      <c r="J54" s="20">
        <f t="shared" si="13"/>
        <v>229.47828742419398</v>
      </c>
      <c r="K54" s="20">
        <f t="shared" si="14"/>
        <v>246.19079749877534</v>
      </c>
      <c r="L54" s="20">
        <f t="shared" si="15"/>
        <v>229.70295662865547</v>
      </c>
      <c r="M54" s="20">
        <f t="shared" si="16"/>
        <v>246.46568515865459</v>
      </c>
    </row>
    <row r="55" spans="5:13" x14ac:dyDescent="0.25">
      <c r="E55" s="4" t="s">
        <v>21</v>
      </c>
      <c r="F55" s="20">
        <f t="shared" si="9"/>
        <v>176.5736241383207</v>
      </c>
      <c r="G55" s="20">
        <f t="shared" si="10"/>
        <v>133.17536958828569</v>
      </c>
      <c r="H55" s="20">
        <f t="shared" si="11"/>
        <v>221.68348209772873</v>
      </c>
      <c r="I55" s="20">
        <f t="shared" si="12"/>
        <v>325.13008454682722</v>
      </c>
      <c r="J55" s="20">
        <f t="shared" si="13"/>
        <v>229.44843292743332</v>
      </c>
      <c r="K55" s="20">
        <f t="shared" si="14"/>
        <v>400.22600762650671</v>
      </c>
      <c r="L55" s="20">
        <f t="shared" si="15"/>
        <v>229.70380638610311</v>
      </c>
      <c r="M55" s="20">
        <f t="shared" si="16"/>
        <v>402.73584552028188</v>
      </c>
    </row>
    <row r="56" spans="5:13" x14ac:dyDescent="0.25">
      <c r="E56" s="4" t="s">
        <v>22</v>
      </c>
      <c r="F56" s="20">
        <f t="shared" si="9"/>
        <v>166.61335039454042</v>
      </c>
      <c r="G56" s="20">
        <f t="shared" si="10"/>
        <v>99.32774978942517</v>
      </c>
      <c r="H56" s="20">
        <f t="shared" si="11"/>
        <v>219.79606441958893</v>
      </c>
      <c r="I56" s="20">
        <f t="shared" si="12"/>
        <v>237.18287463746597</v>
      </c>
      <c r="J56" s="20">
        <f t="shared" si="13"/>
        <v>229.43227156475504</v>
      </c>
      <c r="K56" s="20">
        <f t="shared" si="14"/>
        <v>394.97056333762765</v>
      </c>
      <c r="L56" s="20">
        <f t="shared" si="15"/>
        <v>229.68863458995452</v>
      </c>
      <c r="M56" s="20">
        <f t="shared" si="16"/>
        <v>402.71345557712863</v>
      </c>
    </row>
    <row r="57" spans="5:13" x14ac:dyDescent="0.25">
      <c r="E57" s="4" t="s">
        <v>23</v>
      </c>
      <c r="F57" s="20">
        <f t="shared" si="9"/>
        <v>174.41925365303683</v>
      </c>
      <c r="G57" s="20">
        <f t="shared" si="10"/>
        <v>104.32558931438891</v>
      </c>
      <c r="H57" s="20">
        <f t="shared" si="11"/>
        <v>220.20494915027317</v>
      </c>
      <c r="I57" s="20">
        <f t="shared" si="12"/>
        <v>309.7052968277506</v>
      </c>
      <c r="J57" s="20">
        <f t="shared" si="13"/>
        <v>229.41184938584442</v>
      </c>
      <c r="K57" s="20">
        <f t="shared" si="14"/>
        <v>485.88592491726274</v>
      </c>
      <c r="L57" s="20">
        <f t="shared" si="15"/>
        <v>229.69307403232037</v>
      </c>
      <c r="M57" s="20">
        <f t="shared" si="16"/>
        <v>494.1139037684913</v>
      </c>
    </row>
    <row r="58" spans="5:13" x14ac:dyDescent="0.25">
      <c r="E58" s="4" t="s">
        <v>35</v>
      </c>
      <c r="F58" s="20">
        <f t="shared" si="9"/>
        <v>120.66009760919256</v>
      </c>
      <c r="G58" s="20">
        <f t="shared" si="10"/>
        <v>82.005069881440349</v>
      </c>
      <c r="H58" s="20">
        <f t="shared" si="11"/>
        <v>136.60172074455588</v>
      </c>
      <c r="I58" s="20">
        <f t="shared" si="12"/>
        <v>90.168593629624937</v>
      </c>
      <c r="J58" s="20">
        <f t="shared" si="13"/>
        <v>139.2997214945843</v>
      </c>
      <c r="K58" s="20">
        <f t="shared" si="14"/>
        <v>238.51382986665411</v>
      </c>
      <c r="L58" s="20">
        <f t="shared" si="15"/>
        <v>139.40174990357082</v>
      </c>
      <c r="M58" s="20">
        <f t="shared" si="16"/>
        <v>436.56722631149177</v>
      </c>
    </row>
    <row r="59" spans="5:13" x14ac:dyDescent="0.25">
      <c r="E59" s="4" t="s">
        <v>36</v>
      </c>
      <c r="F59" s="20">
        <f t="shared" si="9"/>
        <v>120.23115160282552</v>
      </c>
      <c r="G59" s="20">
        <f t="shared" si="10"/>
        <v>82.371671525496993</v>
      </c>
      <c r="H59" s="20">
        <f t="shared" si="11"/>
        <v>136.60440784174872</v>
      </c>
      <c r="I59" s="20">
        <f t="shared" si="12"/>
        <v>90.137611288401772</v>
      </c>
      <c r="J59" s="20">
        <f t="shared" si="13"/>
        <v>139.30245757047388</v>
      </c>
      <c r="K59" s="20">
        <f t="shared" si="14"/>
        <v>183.11020744189182</v>
      </c>
      <c r="L59" s="20">
        <f t="shared" si="15"/>
        <v>139.39414386735294</v>
      </c>
      <c r="M59" s="20">
        <f t="shared" si="16"/>
        <v>436.30193152631171</v>
      </c>
    </row>
    <row r="60" spans="5:13" x14ac:dyDescent="0.25">
      <c r="E60" s="4" t="s">
        <v>24</v>
      </c>
      <c r="F60" s="20">
        <f t="shared" si="9"/>
        <v>88.27085169367048</v>
      </c>
      <c r="G60" s="20">
        <f t="shared" si="10"/>
        <v>82.242036339137215</v>
      </c>
      <c r="H60" s="20">
        <f t="shared" si="11"/>
        <v>97.354223732467474</v>
      </c>
      <c r="I60" s="20">
        <f t="shared" si="12"/>
        <v>90.360422424131585</v>
      </c>
      <c r="J60" s="20">
        <f t="shared" si="13"/>
        <v>98.524048180722659</v>
      </c>
      <c r="K60" s="20">
        <f t="shared" si="14"/>
        <v>207.54286525481828</v>
      </c>
      <c r="L60" s="20">
        <f t="shared" si="15"/>
        <v>98.564859793729568</v>
      </c>
      <c r="M60" s="20">
        <f t="shared" si="16"/>
        <v>436.3936320256048</v>
      </c>
    </row>
    <row r="61" spans="5:13" x14ac:dyDescent="0.25">
      <c r="E61" s="4" t="s">
        <v>25</v>
      </c>
      <c r="F61" s="20">
        <f t="shared" si="9"/>
        <v>64.922653747231706</v>
      </c>
      <c r="G61" s="20">
        <f t="shared" si="10"/>
        <v>48.379630704732534</v>
      </c>
      <c r="H61" s="20">
        <f t="shared" si="11"/>
        <v>69.455364371176131</v>
      </c>
      <c r="I61" s="20">
        <f t="shared" si="12"/>
        <v>50.77953698405706</v>
      </c>
      <c r="J61" s="20">
        <f t="shared" si="13"/>
        <v>180.65638879350485</v>
      </c>
      <c r="K61" s="20">
        <f t="shared" si="14"/>
        <v>116.79941114408878</v>
      </c>
      <c r="L61" s="20">
        <f t="shared" si="15"/>
        <v>285.51018502633428</v>
      </c>
      <c r="M61" s="20">
        <f t="shared" si="16"/>
        <v>513.20268034563708</v>
      </c>
    </row>
    <row r="62" spans="5:13" x14ac:dyDescent="0.25">
      <c r="E62" s="4" t="s">
        <v>28</v>
      </c>
      <c r="F62" s="20">
        <f t="shared" si="9"/>
        <v>189.29068992670665</v>
      </c>
      <c r="G62" s="20">
        <f t="shared" si="10"/>
        <v>171.09412640707811</v>
      </c>
      <c r="H62" s="20">
        <f t="shared" si="11"/>
        <v>240.67017980950473</v>
      </c>
      <c r="I62" s="20">
        <f t="shared" si="12"/>
        <v>204.01834532961206</v>
      </c>
      <c r="J62" s="20">
        <f t="shared" si="13"/>
        <v>248.01259755188005</v>
      </c>
      <c r="K62" s="20">
        <f t="shared" si="14"/>
        <v>210.58658788762804</v>
      </c>
      <c r="L62" s="20">
        <f t="shared" si="15"/>
        <v>248.428459804211</v>
      </c>
      <c r="M62" s="20">
        <f t="shared" si="16"/>
        <v>210.86813158929857</v>
      </c>
    </row>
    <row r="63" spans="5:13" x14ac:dyDescent="0.25">
      <c r="E63" s="4" t="s">
        <v>29</v>
      </c>
      <c r="F63" s="20">
        <f t="shared" si="9"/>
        <v>170.58232712504639</v>
      </c>
      <c r="G63" s="20">
        <f t="shared" si="10"/>
        <v>172.11846156388211</v>
      </c>
      <c r="H63" s="20">
        <f t="shared" si="11"/>
        <v>204.69152986449421</v>
      </c>
      <c r="I63" s="20">
        <f t="shared" si="12"/>
        <v>204.50951664584761</v>
      </c>
      <c r="J63" s="20">
        <f t="shared" si="13"/>
        <v>210.51256599503159</v>
      </c>
      <c r="K63" s="20">
        <f t="shared" si="14"/>
        <v>210.57575676057417</v>
      </c>
      <c r="L63" s="20">
        <f t="shared" si="15"/>
        <v>210.64088725044138</v>
      </c>
      <c r="M63" s="20">
        <f t="shared" si="16"/>
        <v>210.69656005030285</v>
      </c>
    </row>
    <row r="64" spans="5:13" x14ac:dyDescent="0.25">
      <c r="E64" s="9" t="s">
        <v>30</v>
      </c>
      <c r="F64" s="20">
        <f t="shared" si="9"/>
        <v>126.91386102424562</v>
      </c>
      <c r="G64" s="20">
        <f t="shared" si="10"/>
        <v>133.16912692189683</v>
      </c>
      <c r="H64" s="20">
        <f t="shared" si="11"/>
        <v>143.83869813320382</v>
      </c>
      <c r="I64" s="20">
        <f t="shared" si="12"/>
        <v>153.49382647829904</v>
      </c>
      <c r="J64" s="20">
        <f t="shared" si="13"/>
        <v>147.38151861548326</v>
      </c>
      <c r="K64" s="20">
        <f t="shared" si="14"/>
        <v>191.22614298495023</v>
      </c>
      <c r="L64" s="20">
        <f t="shared" si="15"/>
        <v>147.50268797855679</v>
      </c>
      <c r="M64" s="20">
        <f t="shared" si="16"/>
        <v>194.61413048268187</v>
      </c>
    </row>
    <row r="65" spans="4:13" x14ac:dyDescent="0.25">
      <c r="E65" s="10" t="s">
        <v>31</v>
      </c>
      <c r="F65" s="20">
        <f t="shared" si="9"/>
        <v>163.44484194230003</v>
      </c>
      <c r="G65" s="20">
        <f t="shared" si="10"/>
        <v>158.99019602855211</v>
      </c>
      <c r="H65" s="20">
        <f t="shared" si="11"/>
        <v>194.6515969995624</v>
      </c>
      <c r="I65" s="20">
        <f t="shared" si="12"/>
        <v>192.17435287208414</v>
      </c>
      <c r="J65" s="20">
        <f t="shared" si="13"/>
        <v>199.54642100772838</v>
      </c>
      <c r="K65" s="20">
        <f t="shared" si="14"/>
        <v>196.87860780048794</v>
      </c>
      <c r="L65" s="20">
        <f t="shared" si="15"/>
        <v>199.61673439817199</v>
      </c>
      <c r="M65" s="20">
        <f t="shared" si="16"/>
        <v>197.03694594771497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108</v>
      </c>
      <c r="F68" s="1">
        <v>561627</v>
      </c>
      <c r="G68" s="1">
        <v>4252129</v>
      </c>
      <c r="H68" s="1">
        <v>119757064</v>
      </c>
      <c r="I68" s="1">
        <v>58912384462</v>
      </c>
    </row>
    <row r="69" spans="4:13" x14ac:dyDescent="0.25">
      <c r="E69" s="1" t="s">
        <v>109</v>
      </c>
      <c r="F69" s="1">
        <v>147785</v>
      </c>
      <c r="G69" s="1">
        <v>1063285</v>
      </c>
      <c r="H69" s="1">
        <v>33438799</v>
      </c>
      <c r="I69" s="1">
        <v>13154816945</v>
      </c>
    </row>
    <row r="70" spans="4:13" x14ac:dyDescent="0.25">
      <c r="E70" s="1" t="s">
        <v>110</v>
      </c>
      <c r="F70" s="1">
        <v>366721</v>
      </c>
      <c r="G70" s="1">
        <v>2699012</v>
      </c>
      <c r="H70" s="1">
        <v>93406582</v>
      </c>
      <c r="I70" s="1">
        <v>67133324392</v>
      </c>
    </row>
    <row r="71" spans="4:13" x14ac:dyDescent="0.25">
      <c r="E71" s="1" t="s">
        <v>111</v>
      </c>
      <c r="F71" s="1">
        <v>153052</v>
      </c>
      <c r="G71" s="1">
        <v>1078279</v>
      </c>
      <c r="H71" s="1">
        <v>26781475</v>
      </c>
      <c r="I71" s="1">
        <v>26167212719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240155</v>
      </c>
      <c r="G73" s="1">
        <v>1665785</v>
      </c>
      <c r="H73" s="1">
        <v>52136960</v>
      </c>
      <c r="I73" s="1">
        <v>53369815572</v>
      </c>
    </row>
    <row r="74" spans="4:13" x14ac:dyDescent="0.25">
      <c r="E74" s="1" t="s">
        <v>113</v>
      </c>
      <c r="F74" s="1">
        <v>129429</v>
      </c>
      <c r="G74" s="1">
        <v>915609</v>
      </c>
      <c r="H74" s="1">
        <v>28711079</v>
      </c>
      <c r="I74" s="1">
        <v>29382037919</v>
      </c>
    </row>
    <row r="75" spans="4:13" x14ac:dyDescent="0.25">
      <c r="E75" s="1" t="s">
        <v>114</v>
      </c>
      <c r="F75" s="1">
        <v>162523</v>
      </c>
      <c r="G75" s="1">
        <v>1053107</v>
      </c>
      <c r="H75" s="1">
        <v>32495122</v>
      </c>
      <c r="I75" s="1">
        <v>33237892710</v>
      </c>
    </row>
    <row r="76" spans="4:13" x14ac:dyDescent="0.25">
      <c r="E76" s="1" t="s">
        <v>115</v>
      </c>
      <c r="F76" s="1">
        <v>87113</v>
      </c>
      <c r="G76" s="1">
        <v>563833</v>
      </c>
      <c r="H76" s="1">
        <v>17430843</v>
      </c>
      <c r="I76" s="1">
        <v>17831725199</v>
      </c>
    </row>
    <row r="77" spans="4:13" x14ac:dyDescent="0.25">
      <c r="E77" s="1" t="s">
        <v>116</v>
      </c>
      <c r="F77" s="1">
        <v>234653</v>
      </c>
      <c r="G77" s="1">
        <v>768923</v>
      </c>
      <c r="H77" s="1">
        <v>19988706</v>
      </c>
      <c r="I77" s="1">
        <v>20340876262</v>
      </c>
    </row>
    <row r="78" spans="4:13" x14ac:dyDescent="0.25">
      <c r="E78" s="1" t="s">
        <v>117</v>
      </c>
      <c r="F78" s="1">
        <v>88490</v>
      </c>
      <c r="G78" s="1">
        <v>563867</v>
      </c>
      <c r="H78" s="1">
        <v>17433111</v>
      </c>
      <c r="I78" s="1">
        <v>17831659233</v>
      </c>
    </row>
    <row r="79" spans="4:13" x14ac:dyDescent="0.25">
      <c r="E79" s="1" t="s">
        <v>118</v>
      </c>
      <c r="F79" s="1">
        <v>314615</v>
      </c>
      <c r="G79" s="1">
        <v>1054039</v>
      </c>
      <c r="H79" s="1">
        <v>20254674</v>
      </c>
      <c r="I79" s="1">
        <v>20342007168</v>
      </c>
    </row>
    <row r="80" spans="4:13" x14ac:dyDescent="0.25">
      <c r="E80" s="1" t="s">
        <v>119</v>
      </c>
      <c r="F80" s="1">
        <v>93780</v>
      </c>
      <c r="G80" s="1">
        <v>568709</v>
      </c>
      <c r="H80" s="1">
        <v>17434339</v>
      </c>
      <c r="I80" s="1">
        <v>17832837081</v>
      </c>
    </row>
    <row r="81" spans="5:9" x14ac:dyDescent="0.25">
      <c r="E81" s="1" t="s">
        <v>120</v>
      </c>
      <c r="F81" s="1">
        <v>299543</v>
      </c>
      <c r="G81" s="1">
        <v>807219</v>
      </c>
      <c r="H81" s="1">
        <v>16464770</v>
      </c>
      <c r="I81" s="1">
        <v>16579173218</v>
      </c>
    </row>
    <row r="82" spans="5:9" x14ac:dyDescent="0.25">
      <c r="E82" s="1" t="s">
        <v>121</v>
      </c>
      <c r="F82" s="1">
        <v>89583</v>
      </c>
      <c r="G82" s="1">
        <v>567653</v>
      </c>
      <c r="H82" s="1">
        <v>17435891</v>
      </c>
      <c r="I82" s="1">
        <v>17832492413</v>
      </c>
    </row>
    <row r="83" spans="5:9" x14ac:dyDescent="0.25">
      <c r="E83" s="1" t="s">
        <v>122</v>
      </c>
      <c r="F83" s="1">
        <v>381074</v>
      </c>
      <c r="G83" s="1">
        <v>2772584</v>
      </c>
      <c r="H83" s="1">
        <v>33541032</v>
      </c>
      <c r="I83" s="1">
        <v>18764578526</v>
      </c>
    </row>
    <row r="84" spans="5:9" x14ac:dyDescent="0.25">
      <c r="E84" s="1" t="s">
        <v>123</v>
      </c>
      <c r="F84" s="1">
        <v>129496</v>
      </c>
      <c r="G84" s="1">
        <v>915069</v>
      </c>
      <c r="H84" s="1">
        <v>28715061</v>
      </c>
      <c r="I84" s="1">
        <v>29382701457</v>
      </c>
    </row>
    <row r="85" spans="5:9" x14ac:dyDescent="0.25">
      <c r="E85" s="1" t="s">
        <v>124</v>
      </c>
      <c r="F85" s="1">
        <v>379378</v>
      </c>
      <c r="G85" s="1">
        <v>2773537</v>
      </c>
      <c r="H85" s="1">
        <v>43689536</v>
      </c>
      <c r="I85" s="1">
        <v>18775988388</v>
      </c>
    </row>
    <row r="86" spans="5:9" x14ac:dyDescent="0.25">
      <c r="E86" s="1" t="s">
        <v>125</v>
      </c>
      <c r="F86" s="1">
        <v>129958</v>
      </c>
      <c r="G86" s="1">
        <v>915051</v>
      </c>
      <c r="H86" s="1">
        <v>28714497</v>
      </c>
      <c r="I86" s="1">
        <v>29384304723</v>
      </c>
    </row>
    <row r="87" spans="5:9" x14ac:dyDescent="0.25">
      <c r="E87" s="1" t="s">
        <v>126</v>
      </c>
      <c r="F87" s="1">
        <v>379976</v>
      </c>
      <c r="G87" s="1">
        <v>2766698</v>
      </c>
      <c r="H87" s="1">
        <v>38546254</v>
      </c>
      <c r="I87" s="1">
        <v>18772042942</v>
      </c>
    </row>
    <row r="88" spans="5:9" x14ac:dyDescent="0.25">
      <c r="E88" s="1" t="s">
        <v>127</v>
      </c>
      <c r="F88" s="1">
        <v>177012</v>
      </c>
      <c r="G88" s="1">
        <v>1283971</v>
      </c>
      <c r="H88" s="1">
        <v>40599225</v>
      </c>
      <c r="I88" s="1">
        <v>41556392497</v>
      </c>
    </row>
    <row r="89" spans="5:9" x14ac:dyDescent="0.25">
      <c r="E89" s="1" t="s">
        <v>128</v>
      </c>
      <c r="F89" s="1">
        <v>645933</v>
      </c>
      <c r="G89" s="1">
        <v>4923243</v>
      </c>
      <c r="H89" s="1">
        <v>68493496</v>
      </c>
      <c r="I89" s="1">
        <v>15962504316</v>
      </c>
    </row>
    <row r="90" spans="5:9" x14ac:dyDescent="0.25">
      <c r="E90" s="1" t="s">
        <v>129</v>
      </c>
      <c r="F90" s="1">
        <v>240671</v>
      </c>
      <c r="G90" s="1">
        <v>1799717</v>
      </c>
      <c r="H90" s="1">
        <v>22141481</v>
      </c>
      <c r="I90" s="1">
        <v>14346248277</v>
      </c>
    </row>
    <row r="91" spans="5:9" x14ac:dyDescent="0.25">
      <c r="E91" s="1" t="s">
        <v>130</v>
      </c>
      <c r="F91" s="1">
        <v>182648</v>
      </c>
      <c r="G91" s="1">
        <v>1225380</v>
      </c>
      <c r="H91" s="1">
        <v>37989124</v>
      </c>
      <c r="I91" s="1">
        <v>38848923914</v>
      </c>
    </row>
    <row r="92" spans="5:9" x14ac:dyDescent="0.25">
      <c r="E92" s="1" t="s">
        <v>131</v>
      </c>
      <c r="F92" s="1">
        <v>82545</v>
      </c>
      <c r="G92" s="1">
        <v>519383</v>
      </c>
      <c r="H92" s="1">
        <v>16128213</v>
      </c>
      <c r="I92" s="1">
        <v>16487643981</v>
      </c>
    </row>
    <row r="93" spans="5:9" x14ac:dyDescent="0.25">
      <c r="E93" s="1" t="s">
        <v>132</v>
      </c>
      <c r="F93" s="1">
        <v>181561</v>
      </c>
      <c r="G93" s="1">
        <v>1222437</v>
      </c>
      <c r="H93" s="1">
        <v>37991078</v>
      </c>
      <c r="I93" s="1">
        <v>38880558838</v>
      </c>
    </row>
    <row r="94" spans="5:9" x14ac:dyDescent="0.25">
      <c r="E94" s="1" t="s">
        <v>133</v>
      </c>
      <c r="F94" s="1">
        <v>91598</v>
      </c>
      <c r="G94" s="1">
        <v>610675</v>
      </c>
      <c r="H94" s="1">
        <v>19001241</v>
      </c>
      <c r="I94" s="1">
        <v>19445417523</v>
      </c>
    </row>
    <row r="95" spans="5:9" x14ac:dyDescent="0.25">
      <c r="E95" s="1" t="s">
        <v>134</v>
      </c>
      <c r="F95" s="1">
        <v>234664</v>
      </c>
      <c r="G95" s="1">
        <v>1628730</v>
      </c>
      <c r="H95" s="1">
        <v>41835284</v>
      </c>
      <c r="I95" s="1">
        <v>42093551890</v>
      </c>
    </row>
    <row r="96" spans="5:9" x14ac:dyDescent="0.25">
      <c r="E96" s="1" t="s">
        <v>135</v>
      </c>
      <c r="F96" s="1">
        <v>123115</v>
      </c>
      <c r="G96" s="1">
        <v>869029</v>
      </c>
      <c r="H96" s="1">
        <v>27140445</v>
      </c>
      <c r="I96" s="1">
        <v>27768985475</v>
      </c>
    </row>
    <row r="97" spans="5:9" x14ac:dyDescent="0.25">
      <c r="E97" s="1" t="s">
        <v>136</v>
      </c>
      <c r="F97" s="1">
        <v>196553</v>
      </c>
      <c r="G97" s="1">
        <v>1300902</v>
      </c>
      <c r="H97" s="1">
        <v>40634176</v>
      </c>
      <c r="I97" s="1">
        <v>41575959070</v>
      </c>
    </row>
    <row r="98" spans="5:9" x14ac:dyDescent="0.25">
      <c r="E98" s="1" t="s">
        <v>137</v>
      </c>
      <c r="F98" s="1">
        <v>95598</v>
      </c>
      <c r="G98" s="1">
        <v>642173</v>
      </c>
      <c r="H98" s="1">
        <v>20045461</v>
      </c>
      <c r="I98" s="1">
        <v>20519321751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opLeftCell="A69" workbookViewId="0">
      <selection activeCell="K100" sqref="K100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101073</v>
      </c>
      <c r="G5" s="20">
        <f>$F68</f>
        <v>351517</v>
      </c>
      <c r="H5" s="20">
        <f>$G69</f>
        <v>623255</v>
      </c>
      <c r="I5" s="20">
        <f>$G68</f>
        <v>2464043</v>
      </c>
      <c r="J5" s="20">
        <f>$H69</f>
        <v>19758177</v>
      </c>
      <c r="K5" s="20">
        <f>$H68</f>
        <v>69799382</v>
      </c>
      <c r="L5" s="20">
        <f>$I69</f>
        <v>8187959975</v>
      </c>
      <c r="M5" s="20">
        <f>$I68</f>
        <v>35034581210</v>
      </c>
      <c r="O5" s="18" t="s">
        <v>26</v>
      </c>
      <c r="P5" s="22">
        <f>F5/4096</f>
        <v>24.676025390625</v>
      </c>
      <c r="Q5" s="22">
        <f>G5/4096</f>
        <v>85.819580078125</v>
      </c>
      <c r="R5" s="22">
        <f>H5/32768</f>
        <v>19.020233154296875</v>
      </c>
      <c r="S5" s="22">
        <f>I5/32768</f>
        <v>75.196624755859375</v>
      </c>
      <c r="T5" s="22">
        <f>J5/(1048576)</f>
        <v>18.842865943908691</v>
      </c>
      <c r="U5" s="22">
        <f>K5/(1048576)</f>
        <v>66.565877914428711</v>
      </c>
      <c r="V5" s="22">
        <f>L5/1073741824</f>
        <v>7.6256319647654891</v>
      </c>
      <c r="W5" s="22">
        <f>M5/1073741824</f>
        <v>32.628496373072267</v>
      </c>
    </row>
    <row r="6" spans="5:23" x14ac:dyDescent="0.25">
      <c r="E6" s="33" t="s">
        <v>17</v>
      </c>
      <c r="F6" s="19">
        <f>$F71</f>
        <v>100024</v>
      </c>
      <c r="G6" s="19">
        <f>$F70</f>
        <v>239732</v>
      </c>
      <c r="H6" s="19">
        <f>$G71</f>
        <v>632427</v>
      </c>
      <c r="I6" s="19">
        <f>$G70</f>
        <v>1569142</v>
      </c>
      <c r="J6" s="19">
        <f>$H71</f>
        <v>15939975</v>
      </c>
      <c r="K6" s="19">
        <f>$H70</f>
        <v>54608816</v>
      </c>
      <c r="L6" s="19">
        <f>$I71</f>
        <v>15613826747</v>
      </c>
      <c r="M6" s="19">
        <f>$I70</f>
        <v>39589765996</v>
      </c>
      <c r="O6" s="10" t="s">
        <v>17</v>
      </c>
      <c r="P6" s="22">
        <f t="shared" ref="P6:Q20" si="0">F6/4096</f>
        <v>24.419921875</v>
      </c>
      <c r="Q6" s="22">
        <f t="shared" si="0"/>
        <v>58.5283203125</v>
      </c>
      <c r="R6" s="22">
        <f t="shared" ref="R6:S20" si="1">H6/32768</f>
        <v>19.300140380859375</v>
      </c>
      <c r="S6" s="22">
        <f t="shared" si="1"/>
        <v>47.88641357421875</v>
      </c>
      <c r="T6" s="22">
        <f t="shared" ref="T6:U20" si="2">J6/(1048576)</f>
        <v>15.201544761657715</v>
      </c>
      <c r="U6" s="22">
        <f t="shared" si="2"/>
        <v>52.079025268554687</v>
      </c>
      <c r="V6" s="22">
        <f t="shared" ref="V6:W20" si="3">L6/1073741824</f>
        <v>14.541509325616062</v>
      </c>
      <c r="W6" s="22">
        <f t="shared" si="3"/>
        <v>36.870842795819044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87581</v>
      </c>
      <c r="G8" s="19">
        <f>$F73</f>
        <v>167009</v>
      </c>
      <c r="H8" s="21">
        <f>$G74</f>
        <v>537779</v>
      </c>
      <c r="I8" s="19">
        <f>$G73</f>
        <v>980377</v>
      </c>
      <c r="J8" s="21">
        <f>$H74</f>
        <v>17051851</v>
      </c>
      <c r="K8" s="19">
        <f>$H73</f>
        <v>31107512</v>
      </c>
      <c r="L8" s="21">
        <f>$I74</f>
        <v>17453082629</v>
      </c>
      <c r="M8" s="19">
        <f>$I73</f>
        <v>31824618980</v>
      </c>
      <c r="O8" s="5" t="s">
        <v>18</v>
      </c>
      <c r="P8" s="36">
        <f t="shared" si="0"/>
        <v>21.382080078125</v>
      </c>
      <c r="Q8" s="36">
        <f t="shared" si="0"/>
        <v>40.773681640625</v>
      </c>
      <c r="R8" s="36">
        <f t="shared" si="1"/>
        <v>16.411712646484375</v>
      </c>
      <c r="S8" s="36">
        <f t="shared" si="1"/>
        <v>29.918731689453125</v>
      </c>
      <c r="T8" s="36">
        <f t="shared" si="2"/>
        <v>16.26191234588623</v>
      </c>
      <c r="U8" s="36">
        <f t="shared" si="2"/>
        <v>29.666435241699219</v>
      </c>
      <c r="V8" s="36">
        <f t="shared" si="3"/>
        <v>16.254449849016964</v>
      </c>
      <c r="W8" s="36">
        <f t="shared" si="3"/>
        <v>29.638986084610224</v>
      </c>
    </row>
    <row r="9" spans="5:23" x14ac:dyDescent="0.25">
      <c r="E9" s="33" t="s">
        <v>27</v>
      </c>
      <c r="F9" s="21">
        <f>$F76</f>
        <v>62781</v>
      </c>
      <c r="G9" s="19">
        <f>$F75</f>
        <v>118978</v>
      </c>
      <c r="H9" s="21">
        <f>$G76</f>
        <v>336881</v>
      </c>
      <c r="I9" s="19">
        <f>$G75</f>
        <v>629049</v>
      </c>
      <c r="J9" s="21">
        <f>$H76</f>
        <v>10612683</v>
      </c>
      <c r="K9" s="19">
        <f>$H75</f>
        <v>19871970</v>
      </c>
      <c r="L9" s="21">
        <f>$I76</f>
        <v>10855165373</v>
      </c>
      <c r="M9" s="19">
        <f>$I75</f>
        <v>20329005024</v>
      </c>
      <c r="O9" s="4" t="s">
        <v>27</v>
      </c>
      <c r="P9" s="22">
        <f t="shared" si="0"/>
        <v>15.327392578125</v>
      </c>
      <c r="Q9" s="22">
        <f t="shared" si="0"/>
        <v>29.04736328125</v>
      </c>
      <c r="R9" s="22">
        <f t="shared" si="1"/>
        <v>10.280792236328125</v>
      </c>
      <c r="S9" s="22">
        <f t="shared" si="1"/>
        <v>19.197052001953125</v>
      </c>
      <c r="T9" s="22">
        <f t="shared" si="2"/>
        <v>10.12104320526123</v>
      </c>
      <c r="U9" s="22">
        <f t="shared" si="2"/>
        <v>18.951387405395508</v>
      </c>
      <c r="V9" s="22">
        <f t="shared" si="3"/>
        <v>10.109660563059151</v>
      </c>
      <c r="W9" s="22">
        <f t="shared" si="3"/>
        <v>18.932861298322678</v>
      </c>
    </row>
    <row r="10" spans="5:23" x14ac:dyDescent="0.25">
      <c r="E10" s="33" t="s">
        <v>21</v>
      </c>
      <c r="F10" s="21">
        <f>$F78</f>
        <v>64658</v>
      </c>
      <c r="G10" s="19">
        <f>$F77</f>
        <v>208569</v>
      </c>
      <c r="H10" s="21">
        <f>$G78</f>
        <v>335861</v>
      </c>
      <c r="I10" s="19">
        <f>$G77</f>
        <v>516961</v>
      </c>
      <c r="J10" s="21">
        <f>$H78</f>
        <v>10619587</v>
      </c>
      <c r="K10" s="19">
        <f>$H77</f>
        <v>12786356</v>
      </c>
      <c r="L10" s="21">
        <f>$I78</f>
        <v>10855520111</v>
      </c>
      <c r="M10" s="19">
        <f>$I77</f>
        <v>12971830966</v>
      </c>
      <c r="O10" s="4" t="s">
        <v>21</v>
      </c>
      <c r="P10" s="22">
        <f t="shared" si="0"/>
        <v>15.78564453125</v>
      </c>
      <c r="Q10" s="22">
        <f t="shared" si="0"/>
        <v>50.920166015625</v>
      </c>
      <c r="R10" s="22">
        <f t="shared" si="1"/>
        <v>10.249664306640625</v>
      </c>
      <c r="S10" s="22">
        <f t="shared" si="1"/>
        <v>15.776397705078125</v>
      </c>
      <c r="T10" s="22">
        <f t="shared" si="2"/>
        <v>10.127627372741699</v>
      </c>
      <c r="U10" s="22">
        <f t="shared" si="2"/>
        <v>12.194019317626953</v>
      </c>
      <c r="V10" s="22">
        <f t="shared" si="3"/>
        <v>10.109990938566625</v>
      </c>
      <c r="W10" s="22">
        <f t="shared" si="3"/>
        <v>12.08095901273191</v>
      </c>
    </row>
    <row r="11" spans="5:23" x14ac:dyDescent="0.25">
      <c r="E11" s="33" t="s">
        <v>22</v>
      </c>
      <c r="F11" s="21">
        <f>$F80</f>
        <v>68694</v>
      </c>
      <c r="G11" s="19">
        <f>$F79</f>
        <v>210327</v>
      </c>
      <c r="H11" s="21">
        <f>$G80</f>
        <v>339598</v>
      </c>
      <c r="I11" s="19">
        <f>$G79</f>
        <v>804187</v>
      </c>
      <c r="J11" s="21">
        <f>$H80</f>
        <v>10626147</v>
      </c>
      <c r="K11" s="19">
        <f>$H79</f>
        <v>13080730</v>
      </c>
      <c r="L11" s="21">
        <f>$I80</f>
        <v>10857908173</v>
      </c>
      <c r="M11" s="19">
        <f>$I79</f>
        <v>12967053680</v>
      </c>
      <c r="O11" s="4" t="s">
        <v>22</v>
      </c>
      <c r="P11" s="22">
        <f t="shared" si="0"/>
        <v>16.77099609375</v>
      </c>
      <c r="Q11" s="22">
        <f t="shared" si="0"/>
        <v>51.349365234375</v>
      </c>
      <c r="R11" s="22">
        <f t="shared" si="1"/>
        <v>10.36370849609375</v>
      </c>
      <c r="S11" s="22">
        <f t="shared" si="1"/>
        <v>24.541839599609375</v>
      </c>
      <c r="T11" s="22">
        <f t="shared" si="2"/>
        <v>10.133883476257324</v>
      </c>
      <c r="U11" s="22">
        <f t="shared" si="2"/>
        <v>12.474756240844727</v>
      </c>
      <c r="V11" s="22">
        <f t="shared" si="3"/>
        <v>10.112214994616807</v>
      </c>
      <c r="W11" s="22">
        <f t="shared" si="3"/>
        <v>12.076509818434715</v>
      </c>
    </row>
    <row r="12" spans="5:23" x14ac:dyDescent="0.25">
      <c r="E12" s="33" t="s">
        <v>23</v>
      </c>
      <c r="F12" s="21">
        <f>$F82</f>
        <v>67247</v>
      </c>
      <c r="G12" s="19">
        <f>$F81</f>
        <v>202807</v>
      </c>
      <c r="H12" s="21">
        <f>$G82</f>
        <v>339329</v>
      </c>
      <c r="I12" s="19">
        <f>$G81</f>
        <v>611421</v>
      </c>
      <c r="J12" s="21">
        <f>$H82</f>
        <v>10606587</v>
      </c>
      <c r="K12" s="19">
        <f>$H81</f>
        <v>10821342</v>
      </c>
      <c r="L12" s="21">
        <f>$I82</f>
        <v>10857283051</v>
      </c>
      <c r="M12" s="19">
        <f>$I81</f>
        <v>10817571704</v>
      </c>
      <c r="O12" s="4" t="s">
        <v>23</v>
      </c>
      <c r="P12" s="22">
        <f t="shared" si="0"/>
        <v>16.417724609375</v>
      </c>
      <c r="Q12" s="22">
        <f t="shared" si="0"/>
        <v>49.513427734375</v>
      </c>
      <c r="R12" s="22">
        <f t="shared" si="1"/>
        <v>10.355499267578125</v>
      </c>
      <c r="S12" s="22">
        <f t="shared" si="1"/>
        <v>18.659088134765625</v>
      </c>
      <c r="T12" s="22">
        <f t="shared" si="2"/>
        <v>10.115229606628418</v>
      </c>
      <c r="U12" s="22">
        <f t="shared" si="2"/>
        <v>10.320035934448242</v>
      </c>
      <c r="V12" s="22">
        <f t="shared" si="3"/>
        <v>10.111632804386318</v>
      </c>
      <c r="W12" s="22">
        <f t="shared" si="3"/>
        <v>10.074648730456829</v>
      </c>
    </row>
    <row r="13" spans="5:23" x14ac:dyDescent="0.25">
      <c r="E13" s="33" t="s">
        <v>35</v>
      </c>
      <c r="F13" s="21">
        <f>$F84</f>
        <v>89072</v>
      </c>
      <c r="G13" s="19">
        <f>$F83</f>
        <v>249334</v>
      </c>
      <c r="H13" s="21">
        <f>$G84</f>
        <v>539377</v>
      </c>
      <c r="I13" s="19">
        <f>$G83</f>
        <v>1617860</v>
      </c>
      <c r="J13" s="21">
        <f>$H84</f>
        <v>17052907</v>
      </c>
      <c r="K13" s="19">
        <f>$H83</f>
        <v>20467122</v>
      </c>
      <c r="L13" s="21">
        <f>$I84</f>
        <v>17453614277</v>
      </c>
      <c r="M13" s="19">
        <f>$I83</f>
        <v>12057442448</v>
      </c>
      <c r="O13" s="4" t="s">
        <v>35</v>
      </c>
      <c r="P13" s="22">
        <f t="shared" si="0"/>
        <v>21.74609375</v>
      </c>
      <c r="Q13" s="22">
        <f t="shared" si="0"/>
        <v>60.87255859375</v>
      </c>
      <c r="R13" s="22">
        <f t="shared" si="1"/>
        <v>16.460479736328125</v>
      </c>
      <c r="S13" s="22">
        <f t="shared" si="1"/>
        <v>49.3731689453125</v>
      </c>
      <c r="T13" s="22">
        <f t="shared" si="2"/>
        <v>16.262919425964355</v>
      </c>
      <c r="U13" s="22">
        <f t="shared" si="2"/>
        <v>19.51896858215332</v>
      </c>
      <c r="V13" s="22">
        <f t="shared" si="3"/>
        <v>16.254944984801114</v>
      </c>
      <c r="W13" s="22">
        <f t="shared" si="3"/>
        <v>11.229368343949318</v>
      </c>
    </row>
    <row r="14" spans="5:23" x14ac:dyDescent="0.25">
      <c r="E14" s="33" t="s">
        <v>36</v>
      </c>
      <c r="F14" s="21">
        <f>$F86</f>
        <v>90466</v>
      </c>
      <c r="G14" s="19">
        <f>$F85</f>
        <v>245222</v>
      </c>
      <c r="H14" s="21">
        <f>$G86</f>
        <v>539229</v>
      </c>
      <c r="I14" s="19">
        <f>$G85</f>
        <v>1614320</v>
      </c>
      <c r="J14" s="21">
        <f>$H86</f>
        <v>17057757</v>
      </c>
      <c r="K14" s="19">
        <f>$H85</f>
        <v>26249636</v>
      </c>
      <c r="L14" s="21">
        <f>$I86</f>
        <v>17455418649</v>
      </c>
      <c r="M14" s="19">
        <f>$I85</f>
        <v>12059258294</v>
      </c>
      <c r="O14" s="4" t="s">
        <v>36</v>
      </c>
      <c r="P14" s="22">
        <f t="shared" si="0"/>
        <v>22.08642578125</v>
      </c>
      <c r="Q14" s="22">
        <f t="shared" si="0"/>
        <v>59.86865234375</v>
      </c>
      <c r="R14" s="22">
        <f t="shared" si="1"/>
        <v>16.455963134765625</v>
      </c>
      <c r="S14" s="22">
        <f t="shared" si="1"/>
        <v>49.26513671875</v>
      </c>
      <c r="T14" s="22">
        <f t="shared" si="2"/>
        <v>16.267544746398926</v>
      </c>
      <c r="U14" s="22">
        <f t="shared" si="2"/>
        <v>25.033603668212891</v>
      </c>
      <c r="V14" s="22">
        <f t="shared" si="3"/>
        <v>16.256625437177718</v>
      </c>
      <c r="W14" s="22">
        <f t="shared" si="3"/>
        <v>11.231059482321143</v>
      </c>
    </row>
    <row r="15" spans="5:23" x14ac:dyDescent="0.25">
      <c r="E15" s="33" t="s">
        <v>24</v>
      </c>
      <c r="F15" s="21">
        <f>$F88</f>
        <v>117326</v>
      </c>
      <c r="G15" s="19">
        <f>$F87</f>
        <v>243684</v>
      </c>
      <c r="H15" s="21">
        <f>$G88</f>
        <v>750239</v>
      </c>
      <c r="I15" s="19">
        <f>$G87</f>
        <v>1613500</v>
      </c>
      <c r="J15" s="21">
        <f>$H88</f>
        <v>23870359</v>
      </c>
      <c r="K15" s="19">
        <f>$H87</f>
        <v>23308104</v>
      </c>
      <c r="L15" s="21">
        <f>$I88</f>
        <v>24430651045</v>
      </c>
      <c r="M15" s="19">
        <f>$I87</f>
        <v>12057435478</v>
      </c>
      <c r="O15" s="4" t="s">
        <v>24</v>
      </c>
      <c r="P15" s="22">
        <f t="shared" si="0"/>
        <v>28.64404296875</v>
      </c>
      <c r="Q15" s="22">
        <f t="shared" si="0"/>
        <v>59.4931640625</v>
      </c>
      <c r="R15" s="22">
        <f t="shared" si="1"/>
        <v>22.895477294921875</v>
      </c>
      <c r="S15" s="22">
        <f t="shared" si="1"/>
        <v>49.2401123046875</v>
      </c>
      <c r="T15" s="22">
        <f t="shared" si="2"/>
        <v>22.764548301696777</v>
      </c>
      <c r="U15" s="22">
        <f t="shared" si="2"/>
        <v>22.228340148925781</v>
      </c>
      <c r="V15" s="22">
        <f t="shared" si="3"/>
        <v>22.752816830761731</v>
      </c>
      <c r="W15" s="22">
        <f t="shared" si="3"/>
        <v>11.229361852630973</v>
      </c>
    </row>
    <row r="16" spans="5:23" x14ac:dyDescent="0.25">
      <c r="E16" s="33" t="s">
        <v>25</v>
      </c>
      <c r="F16" s="21">
        <f>$F90</f>
        <v>154101</v>
      </c>
      <c r="G16" s="19">
        <f>$F89</f>
        <v>399585</v>
      </c>
      <c r="H16" s="21">
        <f>$G90</f>
        <v>1046087</v>
      </c>
      <c r="I16" s="19">
        <f>$G89</f>
        <v>2844841</v>
      </c>
      <c r="J16" s="21">
        <f>$H90</f>
        <v>13372015</v>
      </c>
      <c r="K16" s="19">
        <f>$H89</f>
        <v>40597740</v>
      </c>
      <c r="L16" s="21">
        <f>$I90</f>
        <v>8867672097</v>
      </c>
      <c r="M16" s="19">
        <f>$I89</f>
        <v>10433186166</v>
      </c>
      <c r="O16" s="4" t="s">
        <v>25</v>
      </c>
      <c r="P16" s="22">
        <f t="shared" si="0"/>
        <v>37.622314453125</v>
      </c>
      <c r="Q16" s="22">
        <f t="shared" si="0"/>
        <v>97.554931640625</v>
      </c>
      <c r="R16" s="22">
        <f t="shared" si="1"/>
        <v>31.924041748046875</v>
      </c>
      <c r="S16" s="22">
        <f t="shared" si="1"/>
        <v>86.817657470703125</v>
      </c>
      <c r="T16" s="22">
        <f t="shared" si="2"/>
        <v>12.752547264099121</v>
      </c>
      <c r="U16" s="22">
        <f t="shared" si="2"/>
        <v>38.717021942138672</v>
      </c>
      <c r="V16" s="22">
        <f t="shared" si="3"/>
        <v>8.2586632082238793</v>
      </c>
      <c r="W16" s="22">
        <f t="shared" si="3"/>
        <v>9.7166618015617132</v>
      </c>
    </row>
    <row r="17" spans="1:23" x14ac:dyDescent="0.25">
      <c r="E17" s="35" t="s">
        <v>28</v>
      </c>
      <c r="F17" s="21">
        <f>$F92</f>
        <v>60933</v>
      </c>
      <c r="G17" s="19">
        <f>$F91</f>
        <v>134787</v>
      </c>
      <c r="H17" s="21">
        <f>$G92</f>
        <v>315235</v>
      </c>
      <c r="I17" s="19">
        <f>$G91</f>
        <v>728335</v>
      </c>
      <c r="J17" s="21">
        <f>$H92</f>
        <v>9866947</v>
      </c>
      <c r="K17" s="19">
        <f>$H91</f>
        <v>22986412</v>
      </c>
      <c r="L17" s="21">
        <f>$I92</f>
        <v>10088606389</v>
      </c>
      <c r="M17" s="19">
        <f>$I91</f>
        <v>23493624984</v>
      </c>
      <c r="O17" s="4" t="s">
        <v>28</v>
      </c>
      <c r="P17" s="22">
        <f t="shared" si="0"/>
        <v>14.876220703125</v>
      </c>
      <c r="Q17" s="22">
        <f t="shared" si="0"/>
        <v>32.906982421875</v>
      </c>
      <c r="R17" s="22">
        <f t="shared" si="1"/>
        <v>9.620208740234375</v>
      </c>
      <c r="S17" s="22">
        <f t="shared" si="1"/>
        <v>22.227020263671875</v>
      </c>
      <c r="T17" s="22">
        <f t="shared" si="2"/>
        <v>9.4098539352416992</v>
      </c>
      <c r="U17" s="22">
        <f t="shared" si="2"/>
        <v>21.921550750732422</v>
      </c>
      <c r="V17" s="22">
        <f t="shared" si="3"/>
        <v>9.3957468764856458</v>
      </c>
      <c r="W17" s="22">
        <f t="shared" si="3"/>
        <v>21.88014330714941</v>
      </c>
    </row>
    <row r="18" spans="1:23" x14ac:dyDescent="0.25">
      <c r="E18" s="35" t="s">
        <v>29</v>
      </c>
      <c r="F18" s="21">
        <f>$F94</f>
        <v>65932</v>
      </c>
      <c r="G18" s="19">
        <f>$F93</f>
        <v>134859</v>
      </c>
      <c r="H18" s="21">
        <f>$G94</f>
        <v>365859</v>
      </c>
      <c r="I18" s="19">
        <f>$G93</f>
        <v>729997</v>
      </c>
      <c r="J18" s="21">
        <f>$H94</f>
        <v>11509221</v>
      </c>
      <c r="K18" s="19">
        <f>$H93</f>
        <v>23019656</v>
      </c>
      <c r="L18" s="21">
        <f>$I94</f>
        <v>11777824837</v>
      </c>
      <c r="M18" s="19">
        <f>$I93</f>
        <v>23549666330</v>
      </c>
      <c r="O18" s="4" t="s">
        <v>29</v>
      </c>
      <c r="P18" s="22">
        <f t="shared" si="0"/>
        <v>16.0966796875</v>
      </c>
      <c r="Q18" s="22">
        <f t="shared" si="0"/>
        <v>32.924560546875</v>
      </c>
      <c r="R18" s="22">
        <f t="shared" si="1"/>
        <v>11.165130615234375</v>
      </c>
      <c r="S18" s="22">
        <f t="shared" si="1"/>
        <v>22.277740478515625</v>
      </c>
      <c r="T18" s="22">
        <f t="shared" si="2"/>
        <v>10.976048469543457</v>
      </c>
      <c r="U18" s="22">
        <f t="shared" si="2"/>
        <v>21.953254699707031</v>
      </c>
      <c r="V18" s="22">
        <f t="shared" si="3"/>
        <v>10.968954150564969</v>
      </c>
      <c r="W18" s="22">
        <f t="shared" si="3"/>
        <v>21.932335877791047</v>
      </c>
    </row>
    <row r="19" spans="1:23" x14ac:dyDescent="0.25">
      <c r="E19" s="35" t="s">
        <v>30</v>
      </c>
      <c r="F19" s="21">
        <f>$F96</f>
        <v>85181</v>
      </c>
      <c r="G19" s="19">
        <f>$F95</f>
        <v>167260</v>
      </c>
      <c r="H19" s="21">
        <f>$G96</f>
        <v>509901</v>
      </c>
      <c r="I19" s="19">
        <f>$G95</f>
        <v>960678</v>
      </c>
      <c r="J19" s="21">
        <f>$H96</f>
        <v>16150663</v>
      </c>
      <c r="K19" s="19">
        <f>$H95</f>
        <v>25193194</v>
      </c>
      <c r="L19" s="21">
        <f>$I96</f>
        <v>16531530201</v>
      </c>
      <c r="M19" s="19">
        <f>$I95</f>
        <v>25379239884</v>
      </c>
      <c r="O19" s="9" t="s">
        <v>30</v>
      </c>
      <c r="P19" s="22">
        <f t="shared" si="0"/>
        <v>20.796142578125</v>
      </c>
      <c r="Q19" s="22">
        <f t="shared" si="0"/>
        <v>40.8349609375</v>
      </c>
      <c r="R19" s="22">
        <f t="shared" si="1"/>
        <v>15.560943603515625</v>
      </c>
      <c r="S19" s="22">
        <f t="shared" si="1"/>
        <v>29.31756591796875</v>
      </c>
      <c r="T19" s="22">
        <f t="shared" si="2"/>
        <v>15.402472496032715</v>
      </c>
      <c r="U19" s="22">
        <f t="shared" si="2"/>
        <v>24.026102066040039</v>
      </c>
      <c r="V19" s="22">
        <f t="shared" si="3"/>
        <v>15.396187269128859</v>
      </c>
      <c r="W19" s="22">
        <f t="shared" si="3"/>
        <v>23.636259030550718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70790</v>
      </c>
      <c r="G20" s="19">
        <f>$F97</f>
        <v>138351</v>
      </c>
      <c r="H20" s="21">
        <f>$G98</f>
        <v>383081</v>
      </c>
      <c r="I20" s="19">
        <f>$G97</f>
        <v>779207</v>
      </c>
      <c r="J20" s="21">
        <f>$H98</f>
        <v>12117347</v>
      </c>
      <c r="K20" s="19">
        <f>$H97</f>
        <v>24530694</v>
      </c>
      <c r="L20" s="21">
        <f>$I98</f>
        <v>12391669595</v>
      </c>
      <c r="M20" s="19">
        <f>$I97</f>
        <v>25089344962</v>
      </c>
      <c r="O20" s="10" t="s">
        <v>31</v>
      </c>
      <c r="P20" s="22">
        <f t="shared" si="0"/>
        <v>17.28271484375</v>
      </c>
      <c r="Q20" s="22">
        <f t="shared" si="0"/>
        <v>33.777099609375</v>
      </c>
      <c r="R20" s="22">
        <f t="shared" si="1"/>
        <v>11.690704345703125</v>
      </c>
      <c r="S20" s="22">
        <f t="shared" si="1"/>
        <v>23.779510498046875</v>
      </c>
      <c r="T20" s="22">
        <f t="shared" si="2"/>
        <v>11.556002616882324</v>
      </c>
      <c r="U20" s="22">
        <f t="shared" si="2"/>
        <v>23.394292831420898</v>
      </c>
      <c r="V20" s="22">
        <f t="shared" si="3"/>
        <v>11.540641630999744</v>
      </c>
      <c r="W20" s="22">
        <f t="shared" si="3"/>
        <v>23.366273345425725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2.5545190020000001E-4</v>
      </c>
      <c r="G27" s="29">
        <f t="shared" ref="G27:M27" si="7">($C$31*G5)/10^9</f>
        <v>8.8842406579999996E-4</v>
      </c>
      <c r="H27" s="29">
        <f t="shared" si="7"/>
        <v>1.5752146870000002E-3</v>
      </c>
      <c r="I27" s="29">
        <f t="shared" si="7"/>
        <v>6.2276222782000007E-3</v>
      </c>
      <c r="J27" s="29">
        <f t="shared" si="7"/>
        <v>4.9936816549799999E-2</v>
      </c>
      <c r="K27" s="29">
        <f t="shared" si="7"/>
        <v>0.17641095806679999</v>
      </c>
      <c r="L27" s="29">
        <f t="shared" si="7"/>
        <v>20.694250040815003</v>
      </c>
      <c r="M27" s="29">
        <f t="shared" si="7"/>
        <v>88.546400550154004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2.5280065760000003E-4</v>
      </c>
      <c r="G28" s="29">
        <f t="shared" si="8"/>
        <v>6.0589865680000003E-4</v>
      </c>
      <c r="H28" s="29">
        <f t="shared" si="8"/>
        <v>1.5983959998E-3</v>
      </c>
      <c r="I28" s="29">
        <f t="shared" si="8"/>
        <v>3.9658494908000001E-3</v>
      </c>
      <c r="J28" s="29">
        <f t="shared" si="8"/>
        <v>4.0286692815000004E-2</v>
      </c>
      <c r="K28" s="29">
        <f t="shared" si="8"/>
        <v>0.13801832155839999</v>
      </c>
      <c r="L28" s="29">
        <f t="shared" si="8"/>
        <v>39.462385720367799</v>
      </c>
      <c r="M28" s="29">
        <f t="shared" si="8"/>
        <v>100.05917457829041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2.213522194E-4</v>
      </c>
      <c r="G30" s="29">
        <f t="shared" si="8"/>
        <v>4.220985466E-4</v>
      </c>
      <c r="H30" s="29">
        <f t="shared" si="8"/>
        <v>1.3591826445999999E-3</v>
      </c>
      <c r="I30" s="29">
        <f t="shared" si="8"/>
        <v>2.4778048298000001E-3</v>
      </c>
      <c r="J30" s="29">
        <f t="shared" si="8"/>
        <v>4.3096848217400001E-2</v>
      </c>
      <c r="K30" s="29">
        <f t="shared" si="8"/>
        <v>7.8621125828800001E-2</v>
      </c>
      <c r="L30" s="29">
        <f t="shared" si="8"/>
        <v>44.110921036534599</v>
      </c>
      <c r="M30" s="29">
        <f t="shared" si="8"/>
        <v>80.433542010052008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1.5867269940000002E-4</v>
      </c>
      <c r="G31" s="29">
        <f t="shared" si="8"/>
        <v>3.0070499719999998E-4</v>
      </c>
      <c r="H31" s="29">
        <f t="shared" si="8"/>
        <v>8.5143303940000005E-4</v>
      </c>
      <c r="I31" s="29">
        <f t="shared" si="8"/>
        <v>1.5898584426E-3</v>
      </c>
      <c r="J31" s="29">
        <f t="shared" si="8"/>
        <v>2.6822495014200001E-2</v>
      </c>
      <c r="K31" s="29">
        <f t="shared" si="8"/>
        <v>5.0224416978000001E-2</v>
      </c>
      <c r="L31" s="29">
        <f t="shared" si="8"/>
        <v>27.435344963720201</v>
      </c>
      <c r="M31" s="29">
        <f t="shared" si="8"/>
        <v>51.379527297657603</v>
      </c>
    </row>
    <row r="32" spans="1:23" x14ac:dyDescent="0.25">
      <c r="E32" s="32" t="s">
        <v>21</v>
      </c>
      <c r="F32" s="29">
        <f t="shared" si="8"/>
        <v>1.6341662919999999E-4</v>
      </c>
      <c r="G32" s="29">
        <f t="shared" si="8"/>
        <v>5.2713729060000001E-4</v>
      </c>
      <c r="H32" s="29">
        <f t="shared" si="8"/>
        <v>8.4885509140000001E-4</v>
      </c>
      <c r="I32" s="29">
        <f t="shared" si="8"/>
        <v>1.3065672313999999E-3</v>
      </c>
      <c r="J32" s="29">
        <f t="shared" si="8"/>
        <v>2.6839944183800001E-2</v>
      </c>
      <c r="K32" s="29">
        <f t="shared" si="8"/>
        <v>3.2316236154400005E-2</v>
      </c>
      <c r="L32" s="29">
        <f t="shared" si="8"/>
        <v>27.436241528541402</v>
      </c>
      <c r="M32" s="29">
        <f t="shared" si="8"/>
        <v>32.785005583468404</v>
      </c>
    </row>
    <row r="33" spans="5:14" x14ac:dyDescent="0.25">
      <c r="E33" s="32" t="s">
        <v>22</v>
      </c>
      <c r="F33" s="29">
        <f t="shared" si="8"/>
        <v>1.736172156E-4</v>
      </c>
      <c r="G33" s="29">
        <f t="shared" si="8"/>
        <v>5.3158045980000008E-4</v>
      </c>
      <c r="H33" s="29">
        <f t="shared" si="8"/>
        <v>8.5829998520000001E-4</v>
      </c>
      <c r="I33" s="29">
        <f t="shared" si="8"/>
        <v>2.0325022238000001E-3</v>
      </c>
      <c r="J33" s="29">
        <f t="shared" si="8"/>
        <v>2.68565239278E-2</v>
      </c>
      <c r="K33" s="29">
        <f t="shared" si="8"/>
        <v>3.3060237002000004E-2</v>
      </c>
      <c r="L33" s="29">
        <f t="shared" si="8"/>
        <v>27.442277116440202</v>
      </c>
      <c r="M33" s="29">
        <f t="shared" si="8"/>
        <v>32.772931470831999</v>
      </c>
    </row>
    <row r="34" spans="5:14" x14ac:dyDescent="0.25">
      <c r="E34" s="32" t="s">
        <v>23</v>
      </c>
      <c r="F34" s="29">
        <f t="shared" si="8"/>
        <v>1.6996006780000002E-4</v>
      </c>
      <c r="G34" s="29">
        <f t="shared" si="8"/>
        <v>5.1257441180000004E-4</v>
      </c>
      <c r="H34" s="29">
        <f t="shared" si="8"/>
        <v>8.5762011460000008E-4</v>
      </c>
      <c r="I34" s="29">
        <f t="shared" si="8"/>
        <v>1.5453054354E-3</v>
      </c>
      <c r="J34" s="29">
        <f t="shared" si="8"/>
        <v>2.68070879838E-2</v>
      </c>
      <c r="K34" s="29">
        <f t="shared" si="8"/>
        <v>2.7349859770800001E-2</v>
      </c>
      <c r="L34" s="29">
        <f t="shared" si="8"/>
        <v>27.440697183097402</v>
      </c>
      <c r="M34" s="29">
        <f t="shared" si="8"/>
        <v>27.340330724689601</v>
      </c>
    </row>
    <row r="35" spans="5:14" x14ac:dyDescent="0.25">
      <c r="E35" s="32" t="s">
        <v>35</v>
      </c>
      <c r="F35" s="29">
        <f t="shared" si="8"/>
        <v>2.2512057279999999E-4</v>
      </c>
      <c r="G35" s="29">
        <f t="shared" si="8"/>
        <v>6.3016675160000005E-4</v>
      </c>
      <c r="H35" s="29">
        <f t="shared" si="8"/>
        <v>1.3632214298E-3</v>
      </c>
      <c r="I35" s="29">
        <f t="shared" si="8"/>
        <v>4.0889793639999998E-3</v>
      </c>
      <c r="J35" s="29">
        <f t="shared" si="8"/>
        <v>4.30995171518E-2</v>
      </c>
      <c r="K35" s="29">
        <f t="shared" si="8"/>
        <v>5.1728604142800005E-2</v>
      </c>
      <c r="L35" s="29">
        <f t="shared" si="8"/>
        <v>44.112264723689805</v>
      </c>
      <c r="M35" s="29">
        <f t="shared" si="8"/>
        <v>30.473980043075201</v>
      </c>
    </row>
    <row r="36" spans="5:14" x14ac:dyDescent="0.25">
      <c r="E36" s="32" t="s">
        <v>36</v>
      </c>
      <c r="F36" s="29">
        <f t="shared" si="8"/>
        <v>2.2864376840000001E-4</v>
      </c>
      <c r="G36" s="29">
        <f t="shared" si="8"/>
        <v>6.1977408279999995E-4</v>
      </c>
      <c r="H36" s="29">
        <f t="shared" si="8"/>
        <v>1.3628473746E-3</v>
      </c>
      <c r="I36" s="29">
        <f t="shared" si="8"/>
        <v>4.0800323680000002E-3</v>
      </c>
      <c r="J36" s="29">
        <f>($C$31*J14)/10^9</f>
        <v>4.3111775041799999E-2</v>
      </c>
      <c r="K36" s="29">
        <f t="shared" si="8"/>
        <v>6.6343330026399999E-2</v>
      </c>
      <c r="L36" s="29">
        <f t="shared" si="8"/>
        <v>44.116825093482603</v>
      </c>
      <c r="M36" s="29">
        <f t="shared" si="8"/>
        <v>30.478569412255599</v>
      </c>
    </row>
    <row r="37" spans="5:14" x14ac:dyDescent="0.25">
      <c r="E37" s="32" t="s">
        <v>24</v>
      </c>
      <c r="F37" s="29">
        <f t="shared" si="8"/>
        <v>2.9652973240000004E-4</v>
      </c>
      <c r="G37" s="29">
        <f t="shared" si="8"/>
        <v>6.1588694160000007E-4</v>
      </c>
      <c r="H37" s="29">
        <f t="shared" si="8"/>
        <v>1.8961540486E-3</v>
      </c>
      <c r="I37" s="29">
        <f t="shared" si="8"/>
        <v>4.0779599000000007E-3</v>
      </c>
      <c r="J37" s="29">
        <f t="shared" si="8"/>
        <v>6.0329945336600008E-2</v>
      </c>
      <c r="K37" s="29">
        <f t="shared" si="8"/>
        <v>5.8908902049600004E-2</v>
      </c>
      <c r="L37" s="29">
        <f t="shared" si="8"/>
        <v>61.746027451133003</v>
      </c>
      <c r="M37" s="29">
        <f t="shared" si="8"/>
        <v>30.473962427097202</v>
      </c>
    </row>
    <row r="38" spans="5:14" x14ac:dyDescent="0.25">
      <c r="E38" s="32" t="s">
        <v>25</v>
      </c>
      <c r="F38" s="29">
        <f t="shared" si="8"/>
        <v>3.8947486739999998E-4</v>
      </c>
      <c r="G38" s="29">
        <f t="shared" si="8"/>
        <v>1.009911129E-3</v>
      </c>
      <c r="H38" s="29">
        <f t="shared" si="8"/>
        <v>2.6438802838000004E-3</v>
      </c>
      <c r="I38" s="29">
        <f t="shared" si="8"/>
        <v>7.1900511434000005E-3</v>
      </c>
      <c r="J38" s="29">
        <f t="shared" si="8"/>
        <v>3.3796430711000004E-2</v>
      </c>
      <c r="K38" s="29">
        <f t="shared" si="8"/>
        <v>0.10260672807600001</v>
      </c>
      <c r="L38" s="29">
        <f t="shared" si="8"/>
        <v>22.412154457957801</v>
      </c>
      <c r="M38" s="29">
        <f t="shared" si="8"/>
        <v>26.368834715948402</v>
      </c>
    </row>
    <row r="39" spans="5:14" x14ac:dyDescent="0.25">
      <c r="E39" s="32" t="s">
        <v>28</v>
      </c>
      <c r="F39" s="29">
        <f t="shared" si="8"/>
        <v>1.5400206420000001E-4</v>
      </c>
      <c r="G39" s="29">
        <f t="shared" si="8"/>
        <v>3.4066066380000006E-4</v>
      </c>
      <c r="H39" s="29">
        <f t="shared" si="8"/>
        <v>7.96724939E-4</v>
      </c>
      <c r="I39" s="29">
        <f t="shared" si="8"/>
        <v>1.840793879E-3</v>
      </c>
      <c r="J39" s="29">
        <f t="shared" si="8"/>
        <v>2.49377218478E-2</v>
      </c>
      <c r="K39" s="29">
        <f t="shared" si="8"/>
        <v>5.8095857688799997E-2</v>
      </c>
      <c r="L39" s="29">
        <f t="shared" si="8"/>
        <v>25.497943787558601</v>
      </c>
      <c r="M39" s="29">
        <f t="shared" si="8"/>
        <v>59.377787784561598</v>
      </c>
    </row>
    <row r="40" spans="5:14" x14ac:dyDescent="0.25">
      <c r="E40" s="32" t="s">
        <v>29</v>
      </c>
      <c r="F40" s="29">
        <f t="shared" si="8"/>
        <v>1.6663653679999999E-4</v>
      </c>
      <c r="G40" s="29">
        <f t="shared" si="8"/>
        <v>3.4084263660000004E-4</v>
      </c>
      <c r="H40" s="29">
        <f t="shared" si="8"/>
        <v>9.2467203660000002E-4</v>
      </c>
      <c r="I40" s="29">
        <f t="shared" si="8"/>
        <v>1.8449944178000001E-3</v>
      </c>
      <c r="J40" s="29">
        <f t="shared" si="8"/>
        <v>2.90884051554E-2</v>
      </c>
      <c r="K40" s="29">
        <f t="shared" si="8"/>
        <v>5.8179878574399997E-2</v>
      </c>
      <c r="L40" s="29">
        <f t="shared" si="8"/>
        <v>29.767274493033803</v>
      </c>
      <c r="M40" s="29">
        <f t="shared" si="8"/>
        <v>59.519426682442003</v>
      </c>
    </row>
    <row r="41" spans="5:14" x14ac:dyDescent="0.25">
      <c r="E41" s="38" t="s">
        <v>30</v>
      </c>
      <c r="F41" s="29">
        <f t="shared" si="8"/>
        <v>2.1528645940000003E-4</v>
      </c>
      <c r="G41" s="29">
        <f t="shared" si="8"/>
        <v>4.2273292399999998E-4</v>
      </c>
      <c r="H41" s="29">
        <f t="shared" si="8"/>
        <v>1.2887237874000001E-3</v>
      </c>
      <c r="I41" s="29">
        <f t="shared" si="8"/>
        <v>2.4280175772000002E-3</v>
      </c>
      <c r="J41" s="29">
        <f t="shared" si="8"/>
        <v>4.0819185666200006E-2</v>
      </c>
      <c r="K41" s="29">
        <f t="shared" si="8"/>
        <v>6.3673278515600007E-2</v>
      </c>
      <c r="L41" s="29">
        <f t="shared" si="8"/>
        <v>41.7817894300074</v>
      </c>
      <c r="M41" s="29">
        <f t="shared" si="8"/>
        <v>64.143490882821595</v>
      </c>
    </row>
    <row r="42" spans="5:14" x14ac:dyDescent="0.25">
      <c r="E42" s="33" t="s">
        <v>31</v>
      </c>
      <c r="F42" s="29">
        <f t="shared" si="8"/>
        <v>1.7891464600000001E-4</v>
      </c>
      <c r="G42" s="29">
        <f t="shared" si="8"/>
        <v>3.4966831739999997E-4</v>
      </c>
      <c r="H42" s="29">
        <f t="shared" si="8"/>
        <v>9.6819891940000001E-4</v>
      </c>
      <c r="I42" s="29">
        <f t="shared" si="8"/>
        <v>1.9693677717999999E-3</v>
      </c>
      <c r="J42" s="29">
        <f t="shared" si="8"/>
        <v>3.0625382807800004E-2</v>
      </c>
      <c r="K42" s="29">
        <f t="shared" si="8"/>
        <v>6.1998876015600002E-2</v>
      </c>
      <c r="L42" s="29">
        <f t="shared" si="8"/>
        <v>31.318705734403</v>
      </c>
      <c r="M42" s="29">
        <f t="shared" si="8"/>
        <v>63.410810456958799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154.59123603731956</v>
      </c>
      <c r="G50" s="20">
        <f>(((4096*8)/(1024*1024))/G5)*10^9</f>
        <v>88.900394575511285</v>
      </c>
      <c r="H50" s="20">
        <f>(((32*1024*4)/(1024*1024))/H5)*10^9</f>
        <v>200.55996341786269</v>
      </c>
      <c r="I50" s="20">
        <f>(((32*1024*8)/(1024*1024))/I5)*10^9</f>
        <v>101.45926836504071</v>
      </c>
      <c r="J50" s="20">
        <f>(((1*1024*1024*8)/(1024*1024))/J5)*10^9</f>
        <v>404.89565408792527</v>
      </c>
      <c r="K50" s="20">
        <f>(((1*1024*1024*8)/(1024*1024))/K5)*10^9</f>
        <v>114.61419529473771</v>
      </c>
      <c r="L50" s="20">
        <f>(((1*1024*1024*1024*4)/(1024*1024))/L5)*10^9</f>
        <v>500.24670522403227</v>
      </c>
      <c r="M50" s="20">
        <f>(((1*1024*1024*1024*8)/(1024*1024))/M5)*10^9</f>
        <v>233.82611457224266</v>
      </c>
    </row>
    <row r="51" spans="5:13" x14ac:dyDescent="0.25">
      <c r="E51" s="10" t="s">
        <v>17</v>
      </c>
      <c r="F51" s="20">
        <f>(((4*1024*4)/(1024*1024))/F6)*10^9</f>
        <v>156.2125089978405</v>
      </c>
      <c r="G51" s="20">
        <f>(((4096*8)/(1024*1024))/G6)*10^9</f>
        <v>130.35389518295429</v>
      </c>
      <c r="H51" s="20">
        <f>(((32*1024*4)/(1024*1024))/H6)*10^9</f>
        <v>197.65127042330579</v>
      </c>
      <c r="I51" s="20">
        <f>(((32*1024*8)/(1024*1024))/I6)*10^9</f>
        <v>159.32273815881544</v>
      </c>
      <c r="J51" s="20">
        <f>(((1*1024*1024*4)/(1024*1024))/J6)*10^9</f>
        <v>250.9414224300854</v>
      </c>
      <c r="K51" s="20">
        <f>(((1*1024*1024*8)/(1024*1024))/K6)*10^9</f>
        <v>146.49649243448164</v>
      </c>
      <c r="L51" s="20">
        <f>(((1*1024*1024*1024*4)/(1024*1024))/L6)*10^9</f>
        <v>262.33159022255671</v>
      </c>
      <c r="M51" s="20">
        <f>(((1*1024*1024*1024*8)/(1024*1024))/M6)*10^9</f>
        <v>206.92216268284307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178.4062753336911</v>
      </c>
      <c r="G53" s="20">
        <f t="shared" ref="G53:G65" si="10">(((4096*8)/(1024*1024))/G8)*10^9</f>
        <v>187.1156644252705</v>
      </c>
      <c r="H53" s="20">
        <f t="shared" ref="H53:H65" si="11">(((32*1024*4)/(1024*1024))/H8)*10^9</f>
        <v>232.43748826190685</v>
      </c>
      <c r="I53" s="20">
        <f t="shared" ref="I53:I65" si="12">(((32*1024*8)/(1024*1024))/I8)*10^9</f>
        <v>255.00394236094891</v>
      </c>
      <c r="J53" s="20">
        <f t="shared" ref="J53:J65" si="13">(((1*1024*1024*4)/(1024*1024))/J8)*10^9</f>
        <v>234.57863899936729</v>
      </c>
      <c r="K53" s="20">
        <f t="shared" ref="K53:K65" si="14">(((1*1024*1024*8)/(1024*1024))/K8)*10^9</f>
        <v>257.17260833974768</v>
      </c>
      <c r="L53" s="20">
        <f t="shared" ref="L53:L65" si="15">(((1*1024*1024*1024*4)/(1024*1024))/L8)*10^9</f>
        <v>234.68633519181856</v>
      </c>
      <c r="M53" s="20">
        <f t="shared" ref="M53:M65" si="16">(((1*1024*1024*1024*8)/(1024*1024))/M8)*10^9</f>
        <v>257.41078016199396</v>
      </c>
    </row>
    <row r="54" spans="5:13" x14ac:dyDescent="0.25">
      <c r="E54" s="4" t="s">
        <v>27</v>
      </c>
      <c r="F54" s="20">
        <f t="shared" si="9"/>
        <v>248.8810308851404</v>
      </c>
      <c r="G54" s="20">
        <f t="shared" si="10"/>
        <v>262.65359982517776</v>
      </c>
      <c r="H54" s="20">
        <f t="shared" si="11"/>
        <v>371.05090521578836</v>
      </c>
      <c r="I54" s="20">
        <f t="shared" si="12"/>
        <v>397.42531980815488</v>
      </c>
      <c r="J54" s="20">
        <f t="shared" si="13"/>
        <v>376.90751716601727</v>
      </c>
      <c r="K54" s="20">
        <f t="shared" si="14"/>
        <v>402.57709728829099</v>
      </c>
      <c r="L54" s="20">
        <f t="shared" si="15"/>
        <v>377.33188387787817</v>
      </c>
      <c r="M54" s="20">
        <f t="shared" si="16"/>
        <v>402.97102540575372</v>
      </c>
    </row>
    <row r="55" spans="5:13" x14ac:dyDescent="0.25">
      <c r="E55" s="4" t="s">
        <v>21</v>
      </c>
      <c r="F55" s="20">
        <f t="shared" si="9"/>
        <v>241.65609823997031</v>
      </c>
      <c r="G55" s="20">
        <f t="shared" si="10"/>
        <v>149.83051172513652</v>
      </c>
      <c r="H55" s="20">
        <f t="shared" si="11"/>
        <v>372.17777592515955</v>
      </c>
      <c r="I55" s="20">
        <f t="shared" si="12"/>
        <v>483.59547432011311</v>
      </c>
      <c r="J55" s="20">
        <f t="shared" si="13"/>
        <v>376.66248226037413</v>
      </c>
      <c r="K55" s="20">
        <f t="shared" si="14"/>
        <v>625.66692183449288</v>
      </c>
      <c r="L55" s="20">
        <f t="shared" si="15"/>
        <v>377.31955338090938</v>
      </c>
      <c r="M55" s="20">
        <f t="shared" si="16"/>
        <v>631.52225938433492</v>
      </c>
    </row>
    <row r="56" spans="5:13" x14ac:dyDescent="0.25">
      <c r="E56" s="4" t="s">
        <v>22</v>
      </c>
      <c r="F56" s="20">
        <f t="shared" si="9"/>
        <v>227.45800215448219</v>
      </c>
      <c r="G56" s="20">
        <f t="shared" si="10"/>
        <v>148.57816637901934</v>
      </c>
      <c r="H56" s="20">
        <f t="shared" si="11"/>
        <v>368.08226196856282</v>
      </c>
      <c r="I56" s="20">
        <f t="shared" si="12"/>
        <v>310.87296860058672</v>
      </c>
      <c r="J56" s="20">
        <f t="shared" si="13"/>
        <v>376.42995151488117</v>
      </c>
      <c r="K56" s="20">
        <f t="shared" si="14"/>
        <v>611.58666221227713</v>
      </c>
      <c r="L56" s="20">
        <f t="shared" si="15"/>
        <v>377.23656663310044</v>
      </c>
      <c r="M56" s="20">
        <f t="shared" si="16"/>
        <v>631.75492306591582</v>
      </c>
    </row>
    <row r="57" spans="5:13" x14ac:dyDescent="0.25">
      <c r="E57" s="4" t="s">
        <v>23</v>
      </c>
      <c r="F57" s="20">
        <f t="shared" si="9"/>
        <v>232.35237259654704</v>
      </c>
      <c r="G57" s="20">
        <f t="shared" si="10"/>
        <v>154.08738357157296</v>
      </c>
      <c r="H57" s="20">
        <f t="shared" si="11"/>
        <v>368.37405585729488</v>
      </c>
      <c r="I57" s="20">
        <f t="shared" si="12"/>
        <v>408.88356795072463</v>
      </c>
      <c r="J57" s="20">
        <f t="shared" si="13"/>
        <v>377.12413993304347</v>
      </c>
      <c r="K57" s="20">
        <f t="shared" si="14"/>
        <v>739.27984163147232</v>
      </c>
      <c r="L57" s="20">
        <f t="shared" si="15"/>
        <v>377.2582865123648</v>
      </c>
      <c r="M57" s="20">
        <f t="shared" si="16"/>
        <v>757.28640624317325</v>
      </c>
    </row>
    <row r="58" spans="5:13" x14ac:dyDescent="0.25">
      <c r="E58" s="4" t="s">
        <v>35</v>
      </c>
      <c r="F58" s="20">
        <f t="shared" si="9"/>
        <v>175.41988503682416</v>
      </c>
      <c r="G58" s="20">
        <f t="shared" si="10"/>
        <v>125.33388948157894</v>
      </c>
      <c r="H58" s="20">
        <f t="shared" si="11"/>
        <v>231.7488509891968</v>
      </c>
      <c r="I58" s="20">
        <f t="shared" si="12"/>
        <v>154.52511342143325</v>
      </c>
      <c r="J58" s="20">
        <f t="shared" si="13"/>
        <v>234.56411273456192</v>
      </c>
      <c r="K58" s="20">
        <f t="shared" si="14"/>
        <v>390.87078290733791</v>
      </c>
      <c r="L58" s="20">
        <f t="shared" si="15"/>
        <v>234.67918649936141</v>
      </c>
      <c r="M58" s="20">
        <f t="shared" si="16"/>
        <v>679.41439781525378</v>
      </c>
    </row>
    <row r="59" spans="5:13" x14ac:dyDescent="0.25">
      <c r="E59" s="4" t="s">
        <v>36</v>
      </c>
      <c r="F59" s="20">
        <f t="shared" si="9"/>
        <v>172.71682178940156</v>
      </c>
      <c r="G59" s="20">
        <f t="shared" si="10"/>
        <v>127.4355481971438</v>
      </c>
      <c r="H59" s="20">
        <f t="shared" si="11"/>
        <v>231.8124581578513</v>
      </c>
      <c r="I59" s="20">
        <f t="shared" si="12"/>
        <v>154.86396749095596</v>
      </c>
      <c r="J59" s="20">
        <f t="shared" si="13"/>
        <v>234.49741956108298</v>
      </c>
      <c r="K59" s="20">
        <f t="shared" si="14"/>
        <v>304.76613085225256</v>
      </c>
      <c r="L59" s="20">
        <f t="shared" si="15"/>
        <v>234.6549276395989</v>
      </c>
      <c r="M59" s="20">
        <f t="shared" si="16"/>
        <v>679.31209368621546</v>
      </c>
    </row>
    <row r="60" spans="5:13" x14ac:dyDescent="0.25">
      <c r="E60" s="4" t="s">
        <v>24</v>
      </c>
      <c r="F60" s="20">
        <f t="shared" si="9"/>
        <v>133.1759371324344</v>
      </c>
      <c r="G60" s="20">
        <f t="shared" si="10"/>
        <v>128.23985161110292</v>
      </c>
      <c r="H60" s="20">
        <f t="shared" si="11"/>
        <v>166.61357247490466</v>
      </c>
      <c r="I60" s="20">
        <f t="shared" si="12"/>
        <v>154.94267121165169</v>
      </c>
      <c r="J60" s="20">
        <f t="shared" si="13"/>
        <v>167.57184087595834</v>
      </c>
      <c r="K60" s="20">
        <f t="shared" si="14"/>
        <v>343.22826086583444</v>
      </c>
      <c r="L60" s="20">
        <f t="shared" si="15"/>
        <v>167.65824179042053</v>
      </c>
      <c r="M60" s="20">
        <f t="shared" si="16"/>
        <v>679.41479056198352</v>
      </c>
    </row>
    <row r="61" spans="5:13" x14ac:dyDescent="0.25">
      <c r="E61" s="4" t="s">
        <v>25</v>
      </c>
      <c r="F61" s="20">
        <f t="shared" si="9"/>
        <v>101.39453994458179</v>
      </c>
      <c r="G61" s="20">
        <f t="shared" si="10"/>
        <v>78.206138869076668</v>
      </c>
      <c r="H61" s="20">
        <f t="shared" si="11"/>
        <v>119.49292936438366</v>
      </c>
      <c r="I61" s="20">
        <f t="shared" si="12"/>
        <v>87.878373518941828</v>
      </c>
      <c r="J61" s="20">
        <f t="shared" si="13"/>
        <v>299.13218015385115</v>
      </c>
      <c r="K61" s="20">
        <f t="shared" si="14"/>
        <v>197.05530406372375</v>
      </c>
      <c r="L61" s="20">
        <f t="shared" si="15"/>
        <v>461.90251006075289</v>
      </c>
      <c r="M61" s="20">
        <f t="shared" si="16"/>
        <v>785.18679429840438</v>
      </c>
    </row>
    <row r="62" spans="5:13" x14ac:dyDescent="0.25">
      <c r="E62" s="4" t="s">
        <v>28</v>
      </c>
      <c r="F62" s="20">
        <f t="shared" si="9"/>
        <v>256.42919271987267</v>
      </c>
      <c r="G62" s="20">
        <f t="shared" si="10"/>
        <v>231.84728497555403</v>
      </c>
      <c r="H62" s="20">
        <f t="shared" si="11"/>
        <v>396.52957317556741</v>
      </c>
      <c r="I62" s="20">
        <f t="shared" si="12"/>
        <v>343.24864245161911</v>
      </c>
      <c r="J62" s="20">
        <f t="shared" si="13"/>
        <v>405.39388728854021</v>
      </c>
      <c r="K62" s="20">
        <f t="shared" si="14"/>
        <v>348.03169803099325</v>
      </c>
      <c r="L62" s="20">
        <f t="shared" si="15"/>
        <v>406.00255794160313</v>
      </c>
      <c r="M62" s="20">
        <f t="shared" si="16"/>
        <v>348.69033644569731</v>
      </c>
    </row>
    <row r="63" spans="5:13" x14ac:dyDescent="0.25">
      <c r="E63" s="4" t="s">
        <v>29</v>
      </c>
      <c r="F63" s="20">
        <f t="shared" si="9"/>
        <v>236.98659224655705</v>
      </c>
      <c r="G63" s="20">
        <f t="shared" si="10"/>
        <v>231.7235038076806</v>
      </c>
      <c r="H63" s="20">
        <f t="shared" si="11"/>
        <v>341.66167840616191</v>
      </c>
      <c r="I63" s="20">
        <f t="shared" si="12"/>
        <v>342.46716082394857</v>
      </c>
      <c r="J63" s="20">
        <f t="shared" si="13"/>
        <v>347.54741437322298</v>
      </c>
      <c r="K63" s="20">
        <f t="shared" si="14"/>
        <v>347.52908557799475</v>
      </c>
      <c r="L63" s="20">
        <f t="shared" si="15"/>
        <v>347.77219534904515</v>
      </c>
      <c r="M63" s="20">
        <f t="shared" si="16"/>
        <v>347.86055501619501</v>
      </c>
    </row>
    <row r="64" spans="5:13" x14ac:dyDescent="0.25">
      <c r="E64" s="9" t="s">
        <v>30</v>
      </c>
      <c r="F64" s="20">
        <f t="shared" si="9"/>
        <v>183.43292518284596</v>
      </c>
      <c r="G64" s="20">
        <f t="shared" si="10"/>
        <v>186.83486787038146</v>
      </c>
      <c r="H64" s="20">
        <f t="shared" si="11"/>
        <v>245.1456263078519</v>
      </c>
      <c r="I64" s="20">
        <f t="shared" si="12"/>
        <v>260.23287719714619</v>
      </c>
      <c r="J64" s="20">
        <f t="shared" si="13"/>
        <v>247.66785115880384</v>
      </c>
      <c r="K64" s="20">
        <f t="shared" si="14"/>
        <v>317.5460801040154</v>
      </c>
      <c r="L64" s="20">
        <f t="shared" si="15"/>
        <v>247.76895727125319</v>
      </c>
      <c r="M64" s="20">
        <f t="shared" si="16"/>
        <v>322.78350484265434</v>
      </c>
    </row>
    <row r="65" spans="4:13" x14ac:dyDescent="0.25">
      <c r="E65" s="10" t="s">
        <v>31</v>
      </c>
      <c r="F65" s="20">
        <f t="shared" si="9"/>
        <v>220.7232659980223</v>
      </c>
      <c r="G65" s="20">
        <f t="shared" si="10"/>
        <v>225.87476780073871</v>
      </c>
      <c r="H65" s="20">
        <f t="shared" si="11"/>
        <v>326.30174819424616</v>
      </c>
      <c r="I65" s="20">
        <f t="shared" si="12"/>
        <v>320.83900683643759</v>
      </c>
      <c r="J65" s="20">
        <f t="shared" si="13"/>
        <v>330.10526148999446</v>
      </c>
      <c r="K65" s="20">
        <f t="shared" si="14"/>
        <v>326.12204122720703</v>
      </c>
      <c r="L65" s="20">
        <f t="shared" si="15"/>
        <v>330.54464280202592</v>
      </c>
      <c r="M65" s="20">
        <f t="shared" si="16"/>
        <v>326.51310795110425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108</v>
      </c>
      <c r="F68" s="1">
        <v>351517</v>
      </c>
      <c r="G68" s="1">
        <v>2464043</v>
      </c>
      <c r="H68" s="1">
        <v>69799382</v>
      </c>
      <c r="I68" s="1">
        <v>35034581210</v>
      </c>
    </row>
    <row r="69" spans="4:13" x14ac:dyDescent="0.25">
      <c r="E69" s="1" t="s">
        <v>109</v>
      </c>
      <c r="F69" s="1">
        <v>101073</v>
      </c>
      <c r="G69" s="1">
        <v>623255</v>
      </c>
      <c r="H69" s="1">
        <v>19758177</v>
      </c>
      <c r="I69" s="1">
        <v>8187959975</v>
      </c>
    </row>
    <row r="70" spans="4:13" x14ac:dyDescent="0.25">
      <c r="E70" s="1" t="s">
        <v>110</v>
      </c>
      <c r="F70" s="1">
        <v>239732</v>
      </c>
      <c r="G70" s="1">
        <v>1569142</v>
      </c>
      <c r="H70" s="1">
        <v>54608816</v>
      </c>
      <c r="I70" s="1">
        <v>39589765996</v>
      </c>
    </row>
    <row r="71" spans="4:13" x14ac:dyDescent="0.25">
      <c r="E71" s="1" t="s">
        <v>111</v>
      </c>
      <c r="F71" s="1">
        <v>100024</v>
      </c>
      <c r="G71" s="1">
        <v>632427</v>
      </c>
      <c r="H71" s="1">
        <v>15939975</v>
      </c>
      <c r="I71" s="1">
        <v>15613826747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167009</v>
      </c>
      <c r="G73" s="1">
        <v>980377</v>
      </c>
      <c r="H73" s="1">
        <v>31107512</v>
      </c>
      <c r="I73" s="1">
        <v>31824618980</v>
      </c>
    </row>
    <row r="74" spans="4:13" x14ac:dyDescent="0.25">
      <c r="E74" s="1" t="s">
        <v>113</v>
      </c>
      <c r="F74" s="1">
        <v>87581</v>
      </c>
      <c r="G74" s="1">
        <v>537779</v>
      </c>
      <c r="H74" s="1">
        <v>17051851</v>
      </c>
      <c r="I74" s="1">
        <v>17453082629</v>
      </c>
    </row>
    <row r="75" spans="4:13" x14ac:dyDescent="0.25">
      <c r="E75" s="1" t="s">
        <v>114</v>
      </c>
      <c r="F75" s="1">
        <v>118978</v>
      </c>
      <c r="G75" s="1">
        <v>629049</v>
      </c>
      <c r="H75" s="1">
        <v>19871970</v>
      </c>
      <c r="I75" s="1">
        <v>20329005024</v>
      </c>
    </row>
    <row r="76" spans="4:13" x14ac:dyDescent="0.25">
      <c r="E76" s="1" t="s">
        <v>115</v>
      </c>
      <c r="F76" s="1">
        <v>62781</v>
      </c>
      <c r="G76" s="1">
        <v>336881</v>
      </c>
      <c r="H76" s="1">
        <v>10612683</v>
      </c>
      <c r="I76" s="1">
        <v>10855165373</v>
      </c>
    </row>
    <row r="77" spans="4:13" x14ac:dyDescent="0.25">
      <c r="E77" s="1" t="s">
        <v>116</v>
      </c>
      <c r="F77" s="1">
        <v>208569</v>
      </c>
      <c r="G77" s="1">
        <v>516961</v>
      </c>
      <c r="H77" s="1">
        <v>12786356</v>
      </c>
      <c r="I77" s="1">
        <v>12971830966</v>
      </c>
    </row>
    <row r="78" spans="4:13" x14ac:dyDescent="0.25">
      <c r="E78" s="1" t="s">
        <v>117</v>
      </c>
      <c r="F78" s="1">
        <v>64658</v>
      </c>
      <c r="G78" s="1">
        <v>335861</v>
      </c>
      <c r="H78" s="1">
        <v>10619587</v>
      </c>
      <c r="I78" s="1">
        <v>10855520111</v>
      </c>
    </row>
    <row r="79" spans="4:13" x14ac:dyDescent="0.25">
      <c r="E79" s="1" t="s">
        <v>118</v>
      </c>
      <c r="F79" s="1">
        <v>210327</v>
      </c>
      <c r="G79" s="1">
        <v>804187</v>
      </c>
      <c r="H79" s="1">
        <v>13080730</v>
      </c>
      <c r="I79" s="1">
        <v>12967053680</v>
      </c>
    </row>
    <row r="80" spans="4:13" x14ac:dyDescent="0.25">
      <c r="E80" s="1" t="s">
        <v>119</v>
      </c>
      <c r="F80" s="1">
        <v>68694</v>
      </c>
      <c r="G80" s="1">
        <v>339598</v>
      </c>
      <c r="H80" s="1">
        <v>10626147</v>
      </c>
      <c r="I80" s="1">
        <v>10857908173</v>
      </c>
    </row>
    <row r="81" spans="5:9" x14ac:dyDescent="0.25">
      <c r="E81" s="1" t="s">
        <v>120</v>
      </c>
      <c r="F81" s="1">
        <v>202807</v>
      </c>
      <c r="G81" s="1">
        <v>611421</v>
      </c>
      <c r="H81" s="1">
        <v>10821342</v>
      </c>
      <c r="I81" s="1">
        <v>10817571704</v>
      </c>
    </row>
    <row r="82" spans="5:9" x14ac:dyDescent="0.25">
      <c r="E82" s="1" t="s">
        <v>121</v>
      </c>
      <c r="F82" s="1">
        <v>67247</v>
      </c>
      <c r="G82" s="1">
        <v>339329</v>
      </c>
      <c r="H82" s="1">
        <v>10606587</v>
      </c>
      <c r="I82" s="1">
        <v>10857283051</v>
      </c>
    </row>
    <row r="83" spans="5:9" x14ac:dyDescent="0.25">
      <c r="E83" s="1" t="s">
        <v>122</v>
      </c>
      <c r="F83" s="1">
        <v>249334</v>
      </c>
      <c r="G83" s="1">
        <v>1617860</v>
      </c>
      <c r="H83" s="1">
        <v>20467122</v>
      </c>
      <c r="I83" s="1">
        <v>12057442448</v>
      </c>
    </row>
    <row r="84" spans="5:9" x14ac:dyDescent="0.25">
      <c r="E84" s="1" t="s">
        <v>123</v>
      </c>
      <c r="F84" s="1">
        <v>89072</v>
      </c>
      <c r="G84" s="1">
        <v>539377</v>
      </c>
      <c r="H84" s="1">
        <v>17052907</v>
      </c>
      <c r="I84" s="1">
        <v>17453614277</v>
      </c>
    </row>
    <row r="85" spans="5:9" x14ac:dyDescent="0.25">
      <c r="E85" s="1" t="s">
        <v>124</v>
      </c>
      <c r="F85" s="1">
        <v>245222</v>
      </c>
      <c r="G85" s="1">
        <v>1614320</v>
      </c>
      <c r="H85" s="1">
        <v>26249636</v>
      </c>
      <c r="I85" s="1">
        <v>12059258294</v>
      </c>
    </row>
    <row r="86" spans="5:9" x14ac:dyDescent="0.25">
      <c r="E86" s="1" t="s">
        <v>125</v>
      </c>
      <c r="F86" s="1">
        <v>90466</v>
      </c>
      <c r="G86" s="1">
        <v>539229</v>
      </c>
      <c r="H86" s="1">
        <v>17057757</v>
      </c>
      <c r="I86" s="1">
        <v>17455418649</v>
      </c>
    </row>
    <row r="87" spans="5:9" x14ac:dyDescent="0.25">
      <c r="E87" s="1" t="s">
        <v>126</v>
      </c>
      <c r="F87" s="1">
        <v>243684</v>
      </c>
      <c r="G87" s="1">
        <v>1613500</v>
      </c>
      <c r="H87" s="1">
        <v>23308104</v>
      </c>
      <c r="I87" s="1">
        <v>12057435478</v>
      </c>
    </row>
    <row r="88" spans="5:9" x14ac:dyDescent="0.25">
      <c r="E88" s="1" t="s">
        <v>127</v>
      </c>
      <c r="F88" s="1">
        <v>117326</v>
      </c>
      <c r="G88" s="1">
        <v>750239</v>
      </c>
      <c r="H88" s="1">
        <v>23870359</v>
      </c>
      <c r="I88" s="1">
        <v>24430651045</v>
      </c>
    </row>
    <row r="89" spans="5:9" x14ac:dyDescent="0.25">
      <c r="E89" s="1" t="s">
        <v>128</v>
      </c>
      <c r="F89" s="1">
        <v>399585</v>
      </c>
      <c r="G89" s="1">
        <v>2844841</v>
      </c>
      <c r="H89" s="1">
        <v>40597740</v>
      </c>
      <c r="I89" s="1">
        <v>10433186166</v>
      </c>
    </row>
    <row r="90" spans="5:9" x14ac:dyDescent="0.25">
      <c r="E90" s="1" t="s">
        <v>129</v>
      </c>
      <c r="F90" s="1">
        <v>154101</v>
      </c>
      <c r="G90" s="1">
        <v>1046087</v>
      </c>
      <c r="H90" s="1">
        <v>13372015</v>
      </c>
      <c r="I90" s="1">
        <v>8867672097</v>
      </c>
    </row>
    <row r="91" spans="5:9" x14ac:dyDescent="0.25">
      <c r="E91" s="1" t="s">
        <v>130</v>
      </c>
      <c r="F91" s="1">
        <v>134787</v>
      </c>
      <c r="G91" s="1">
        <v>728335</v>
      </c>
      <c r="H91" s="1">
        <v>22986412</v>
      </c>
      <c r="I91" s="1">
        <v>23493624984</v>
      </c>
    </row>
    <row r="92" spans="5:9" x14ac:dyDescent="0.25">
      <c r="E92" s="1" t="s">
        <v>131</v>
      </c>
      <c r="F92" s="1">
        <v>60933</v>
      </c>
      <c r="G92" s="1">
        <v>315235</v>
      </c>
      <c r="H92" s="1">
        <v>9866947</v>
      </c>
      <c r="I92" s="1">
        <v>10088606389</v>
      </c>
    </row>
    <row r="93" spans="5:9" x14ac:dyDescent="0.25">
      <c r="E93" s="1" t="s">
        <v>132</v>
      </c>
      <c r="F93" s="1">
        <v>134859</v>
      </c>
      <c r="G93" s="1">
        <v>729997</v>
      </c>
      <c r="H93" s="1">
        <v>23019656</v>
      </c>
      <c r="I93" s="1">
        <v>23549666330</v>
      </c>
    </row>
    <row r="94" spans="5:9" x14ac:dyDescent="0.25">
      <c r="E94" s="1" t="s">
        <v>133</v>
      </c>
      <c r="F94" s="1">
        <v>65932</v>
      </c>
      <c r="G94" s="1">
        <v>365859</v>
      </c>
      <c r="H94" s="1">
        <v>11509221</v>
      </c>
      <c r="I94" s="1">
        <v>11777824837</v>
      </c>
    </row>
    <row r="95" spans="5:9" x14ac:dyDescent="0.25">
      <c r="E95" s="1" t="s">
        <v>134</v>
      </c>
      <c r="F95" s="1">
        <v>167260</v>
      </c>
      <c r="G95" s="1">
        <v>960678</v>
      </c>
      <c r="H95" s="1">
        <v>25193194</v>
      </c>
      <c r="I95" s="1">
        <v>25379239884</v>
      </c>
    </row>
    <row r="96" spans="5:9" x14ac:dyDescent="0.25">
      <c r="E96" s="1" t="s">
        <v>135</v>
      </c>
      <c r="F96" s="1">
        <v>85181</v>
      </c>
      <c r="G96" s="1">
        <v>509901</v>
      </c>
      <c r="H96" s="1">
        <v>16150663</v>
      </c>
      <c r="I96" s="1">
        <v>16531530201</v>
      </c>
    </row>
    <row r="97" spans="5:9" x14ac:dyDescent="0.25">
      <c r="E97" s="1" t="s">
        <v>136</v>
      </c>
      <c r="F97" s="1">
        <v>138351</v>
      </c>
      <c r="G97" s="1">
        <v>779207</v>
      </c>
      <c r="H97" s="1">
        <v>24530694</v>
      </c>
      <c r="I97" s="1">
        <v>25089344962</v>
      </c>
    </row>
    <row r="98" spans="5:9" x14ac:dyDescent="0.25">
      <c r="E98" s="1" t="s">
        <v>137</v>
      </c>
      <c r="F98" s="1">
        <v>70790</v>
      </c>
      <c r="G98" s="1">
        <v>383081</v>
      </c>
      <c r="H98" s="1">
        <v>12117347</v>
      </c>
      <c r="I98" s="1">
        <v>12391669595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98"/>
  <sheetViews>
    <sheetView tabSelected="1" topLeftCell="A50" workbookViewId="0">
      <selection activeCell="K73" sqref="K73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9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9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$F69</f>
        <v>92455</v>
      </c>
      <c r="G5" s="20">
        <f>$F68</f>
        <v>316567</v>
      </c>
      <c r="H5" s="20">
        <f>$G69</f>
        <v>551583</v>
      </c>
      <c r="I5" s="20">
        <f>$G68</f>
        <v>2164143</v>
      </c>
      <c r="J5" s="20">
        <f>$H69</f>
        <v>17525047</v>
      </c>
      <c r="K5" s="20">
        <f>$H68</f>
        <v>61577996</v>
      </c>
      <c r="L5" s="20">
        <f>$I69</f>
        <v>7406101329</v>
      </c>
      <c r="M5" s="20">
        <f>$I68</f>
        <v>31174736926</v>
      </c>
      <c r="O5" s="18" t="s">
        <v>26</v>
      </c>
      <c r="P5" s="22">
        <f>F5/4096</f>
        <v>22.572021484375</v>
      </c>
      <c r="Q5" s="22">
        <f>G5/4096</f>
        <v>77.286865234375</v>
      </c>
      <c r="R5" s="22">
        <f>H5/32768</f>
        <v>16.832977294921875</v>
      </c>
      <c r="S5" s="22">
        <f>I5/32768</f>
        <v>66.044403076171875</v>
      </c>
      <c r="T5" s="22">
        <f>J5/(1048576)</f>
        <v>16.713187217712402</v>
      </c>
      <c r="U5" s="22">
        <f>K5/(1048576)</f>
        <v>58.725353240966797</v>
      </c>
      <c r="V5" s="22">
        <f>L5/1073741824</f>
        <v>6.8974693575873971</v>
      </c>
      <c r="W5" s="22">
        <f>M5/1073741824</f>
        <v>29.033736256882548</v>
      </c>
    </row>
    <row r="6" spans="5:23" x14ac:dyDescent="0.25">
      <c r="E6" s="33" t="s">
        <v>17</v>
      </c>
      <c r="F6" s="19">
        <f>$F71</f>
        <v>93498</v>
      </c>
      <c r="G6" s="19">
        <f>$F70</f>
        <v>221506</v>
      </c>
      <c r="H6" s="19">
        <f>$G71</f>
        <v>559583</v>
      </c>
      <c r="I6" s="19">
        <f>$G70</f>
        <v>1387220</v>
      </c>
      <c r="J6" s="19">
        <f>$H71</f>
        <v>14189657</v>
      </c>
      <c r="K6" s="19">
        <f>$H70</f>
        <v>48233150</v>
      </c>
      <c r="L6" s="19">
        <f>$I71</f>
        <v>13897268829</v>
      </c>
      <c r="M6" s="19">
        <f>$I70</f>
        <v>35140562882</v>
      </c>
      <c r="O6" s="10" t="s">
        <v>17</v>
      </c>
      <c r="P6" s="22">
        <f t="shared" ref="P6:Q20" si="0">F6/4096</f>
        <v>22.82666015625</v>
      </c>
      <c r="Q6" s="22">
        <f t="shared" si="0"/>
        <v>54.07861328125</v>
      </c>
      <c r="R6" s="22">
        <f t="shared" ref="R6:S20" si="1">H6/32768</f>
        <v>17.077117919921875</v>
      </c>
      <c r="S6" s="22">
        <f t="shared" si="1"/>
        <v>42.3345947265625</v>
      </c>
      <c r="T6" s="22">
        <f t="shared" ref="T6:U20" si="2">J6/(1048576)</f>
        <v>13.53231143951416</v>
      </c>
      <c r="U6" s="22">
        <f t="shared" si="2"/>
        <v>45.998716354370117</v>
      </c>
      <c r="V6" s="22">
        <f t="shared" ref="V6:W20" si="3">L6/1073741824</f>
        <v>12.942840185947716</v>
      </c>
      <c r="W6" s="22">
        <f t="shared" si="3"/>
        <v>32.72719949670136</v>
      </c>
    </row>
    <row r="7" spans="5:23" x14ac:dyDescent="0.25">
      <c r="E7" s="33" t="s">
        <v>102</v>
      </c>
      <c r="F7" s="19">
        <f>$F72</f>
        <v>0</v>
      </c>
      <c r="G7" s="19" t="s">
        <v>94</v>
      </c>
      <c r="H7" s="19">
        <f>$G72</f>
        <v>0</v>
      </c>
      <c r="I7" s="19" t="s">
        <v>94</v>
      </c>
      <c r="J7" s="19">
        <f>$H72</f>
        <v>0</v>
      </c>
      <c r="K7" s="19" t="s">
        <v>94</v>
      </c>
      <c r="L7" s="19">
        <f>$I72</f>
        <v>0</v>
      </c>
      <c r="M7" s="19" t="s">
        <v>94</v>
      </c>
      <c r="O7" s="10" t="s">
        <v>103</v>
      </c>
      <c r="P7" s="36">
        <f t="shared" si="0"/>
        <v>0</v>
      </c>
      <c r="Q7" s="36" t="e">
        <f t="shared" si="0"/>
        <v>#VALUE!</v>
      </c>
      <c r="R7" s="22">
        <f t="shared" si="1"/>
        <v>0</v>
      </c>
      <c r="S7" s="36" t="e">
        <f t="shared" ref="S7" si="4">I7/4096</f>
        <v>#VALUE!</v>
      </c>
      <c r="T7" s="22">
        <f t="shared" si="2"/>
        <v>0</v>
      </c>
      <c r="U7" s="36" t="e">
        <f t="shared" ref="U7" si="5">K7/4096</f>
        <v>#VALUE!</v>
      </c>
      <c r="V7" s="22">
        <f t="shared" si="3"/>
        <v>0</v>
      </c>
      <c r="W7" s="36" t="e">
        <f t="shared" ref="W7" si="6">M7/4096</f>
        <v>#VALUE!</v>
      </c>
    </row>
    <row r="8" spans="5:23" x14ac:dyDescent="0.25">
      <c r="E8" s="33" t="s">
        <v>18</v>
      </c>
      <c r="F8" s="21">
        <f>$F74</f>
        <v>83705</v>
      </c>
      <c r="G8" s="19">
        <f>$F73</f>
        <v>156491</v>
      </c>
      <c r="H8" s="21">
        <f>$G74</f>
        <v>476789</v>
      </c>
      <c r="I8" s="19">
        <f>$G73</f>
        <v>867767</v>
      </c>
      <c r="J8" s="21">
        <f>$H74</f>
        <v>15144549</v>
      </c>
      <c r="K8" s="19">
        <f>$H73</f>
        <v>27606902</v>
      </c>
      <c r="L8" s="21">
        <f>$I74</f>
        <v>15505567551</v>
      </c>
      <c r="M8" s="19">
        <f>$I73</f>
        <v>28300915916</v>
      </c>
      <c r="O8" s="5" t="s">
        <v>18</v>
      </c>
      <c r="P8" s="36">
        <f t="shared" si="0"/>
        <v>20.435791015625</v>
      </c>
      <c r="Q8" s="36">
        <f t="shared" si="0"/>
        <v>38.205810546875</v>
      </c>
      <c r="R8" s="36">
        <f t="shared" si="1"/>
        <v>14.550445556640625</v>
      </c>
      <c r="S8" s="36">
        <f t="shared" si="1"/>
        <v>26.482147216796875</v>
      </c>
      <c r="T8" s="36">
        <f t="shared" si="2"/>
        <v>14.442967414855957</v>
      </c>
      <c r="U8" s="36">
        <f t="shared" si="2"/>
        <v>26.327993392944336</v>
      </c>
      <c r="V8" s="36">
        <f t="shared" si="3"/>
        <v>14.44068509247154</v>
      </c>
      <c r="W8" s="36">
        <f t="shared" si="3"/>
        <v>26.357281874865294</v>
      </c>
    </row>
    <row r="9" spans="5:23" x14ac:dyDescent="0.25">
      <c r="E9" s="33" t="s">
        <v>27</v>
      </c>
      <c r="F9" s="21">
        <f>$F76</f>
        <v>62589</v>
      </c>
      <c r="G9" s="19">
        <f>$F75</f>
        <v>116713</v>
      </c>
      <c r="H9" s="21">
        <f>$G76</f>
        <v>299101</v>
      </c>
      <c r="I9" s="19">
        <f>$G75</f>
        <v>568203</v>
      </c>
      <c r="J9" s="21">
        <f>$H76</f>
        <v>9517153</v>
      </c>
      <c r="K9" s="19">
        <f>$H75</f>
        <v>17861838</v>
      </c>
      <c r="L9" s="21">
        <f>$I76</f>
        <v>9742231801</v>
      </c>
      <c r="M9" s="19">
        <f>$I75</f>
        <v>18266568198</v>
      </c>
      <c r="O9" s="4" t="s">
        <v>27</v>
      </c>
      <c r="P9" s="22">
        <f t="shared" si="0"/>
        <v>15.280517578125</v>
      </c>
      <c r="Q9" s="22">
        <f t="shared" si="0"/>
        <v>28.494384765625</v>
      </c>
      <c r="R9" s="22">
        <f t="shared" si="1"/>
        <v>9.127838134765625</v>
      </c>
      <c r="S9" s="22">
        <f t="shared" si="1"/>
        <v>17.340179443359375</v>
      </c>
      <c r="T9" s="22">
        <f t="shared" si="2"/>
        <v>9.0762643814086914</v>
      </c>
      <c r="U9" s="22">
        <f t="shared" si="2"/>
        <v>17.03437614440918</v>
      </c>
      <c r="V9" s="22">
        <f t="shared" si="3"/>
        <v>9.0731604034081101</v>
      </c>
      <c r="W9" s="22">
        <f t="shared" si="3"/>
        <v>17.012067323550582</v>
      </c>
    </row>
    <row r="10" spans="5:23" x14ac:dyDescent="0.25">
      <c r="E10" s="33" t="s">
        <v>21</v>
      </c>
      <c r="F10" s="21">
        <f>$F78</f>
        <v>61670</v>
      </c>
      <c r="G10" s="19">
        <f>$F77</f>
        <v>187821</v>
      </c>
      <c r="H10" s="21">
        <f>$G78</f>
        <v>299999</v>
      </c>
      <c r="I10" s="19">
        <f>$G77</f>
        <v>483231</v>
      </c>
      <c r="J10" s="21">
        <f>$H78</f>
        <v>9502119</v>
      </c>
      <c r="K10" s="19">
        <f>$H77</f>
        <v>11644326</v>
      </c>
      <c r="L10" s="21">
        <f>$I78</f>
        <v>9741041513</v>
      </c>
      <c r="M10" s="19">
        <f>$I77</f>
        <v>11828339516</v>
      </c>
      <c r="O10" s="4" t="s">
        <v>21</v>
      </c>
      <c r="P10" s="22">
        <f t="shared" si="0"/>
        <v>15.05615234375</v>
      </c>
      <c r="Q10" s="22">
        <f t="shared" si="0"/>
        <v>45.854736328125</v>
      </c>
      <c r="R10" s="22">
        <f t="shared" si="1"/>
        <v>9.155242919921875</v>
      </c>
      <c r="S10" s="22">
        <f t="shared" si="1"/>
        <v>14.747039794921875</v>
      </c>
      <c r="T10" s="22">
        <f t="shared" si="2"/>
        <v>9.0619268417358398</v>
      </c>
      <c r="U10" s="22">
        <f t="shared" si="2"/>
        <v>11.104894638061523</v>
      </c>
      <c r="V10" s="22">
        <f t="shared" si="3"/>
        <v>9.0720518613234162</v>
      </c>
      <c r="W10" s="22">
        <f t="shared" si="3"/>
        <v>11.015999611467123</v>
      </c>
    </row>
    <row r="11" spans="5:23" x14ac:dyDescent="0.25">
      <c r="E11" s="33" t="s">
        <v>22</v>
      </c>
      <c r="F11" s="21">
        <f>$F80</f>
        <v>65726</v>
      </c>
      <c r="G11" s="19">
        <f>$F79</f>
        <v>190169</v>
      </c>
      <c r="H11" s="21">
        <f>$G80</f>
        <v>303985</v>
      </c>
      <c r="I11" s="19">
        <f>$G79</f>
        <v>769269</v>
      </c>
      <c r="J11" s="21">
        <f>$H80</f>
        <v>9527413</v>
      </c>
      <c r="K11" s="19">
        <f>$H79</f>
        <v>11928382</v>
      </c>
      <c r="L11" s="21">
        <f>$I80</f>
        <v>9741961995</v>
      </c>
      <c r="M11" s="19">
        <f>$I79</f>
        <v>11826761406</v>
      </c>
      <c r="O11" s="4" t="s">
        <v>22</v>
      </c>
      <c r="P11" s="22">
        <f t="shared" si="0"/>
        <v>16.04638671875</v>
      </c>
      <c r="Q11" s="22">
        <f t="shared" si="0"/>
        <v>46.427978515625</v>
      </c>
      <c r="R11" s="22">
        <f t="shared" si="1"/>
        <v>9.276885986328125</v>
      </c>
      <c r="S11" s="22">
        <f t="shared" si="1"/>
        <v>23.476226806640625</v>
      </c>
      <c r="T11" s="22">
        <f t="shared" si="2"/>
        <v>9.0860490798950195</v>
      </c>
      <c r="U11" s="22">
        <f t="shared" si="2"/>
        <v>11.375791549682617</v>
      </c>
      <c r="V11" s="22">
        <f t="shared" si="3"/>
        <v>9.0729091269895434</v>
      </c>
      <c r="W11" s="22">
        <f t="shared" si="3"/>
        <v>11.014529881998897</v>
      </c>
    </row>
    <row r="12" spans="5:23" x14ac:dyDescent="0.25">
      <c r="E12" s="33" t="s">
        <v>23</v>
      </c>
      <c r="F12" s="21">
        <f>$F82</f>
        <v>65180</v>
      </c>
      <c r="G12" s="19">
        <f>$F81</f>
        <v>183713</v>
      </c>
      <c r="H12" s="21">
        <f>$G82</f>
        <v>304191</v>
      </c>
      <c r="I12" s="19">
        <f>$G81</f>
        <v>581309</v>
      </c>
      <c r="J12" s="21">
        <f>$H82</f>
        <v>9506401</v>
      </c>
      <c r="K12" s="19">
        <f>$H81</f>
        <v>9965442</v>
      </c>
      <c r="L12" s="21">
        <f>$I82</f>
        <v>9742282879</v>
      </c>
      <c r="M12" s="19">
        <f>$I81</f>
        <v>9947453950</v>
      </c>
      <c r="O12" s="4" t="s">
        <v>23</v>
      </c>
      <c r="P12" s="22">
        <f t="shared" si="0"/>
        <v>15.9130859375</v>
      </c>
      <c r="Q12" s="22">
        <f t="shared" si="0"/>
        <v>44.851806640625</v>
      </c>
      <c r="R12" s="22">
        <f t="shared" si="1"/>
        <v>9.283172607421875</v>
      </c>
      <c r="S12" s="22">
        <f t="shared" si="1"/>
        <v>17.740142822265625</v>
      </c>
      <c r="T12" s="22">
        <f t="shared" si="2"/>
        <v>9.0660104751586914</v>
      </c>
      <c r="U12" s="22">
        <f t="shared" si="2"/>
        <v>9.5037860870361328</v>
      </c>
      <c r="V12" s="22">
        <f t="shared" si="3"/>
        <v>9.0732079735025764</v>
      </c>
      <c r="W12" s="22">
        <f t="shared" si="3"/>
        <v>9.2642884235829115</v>
      </c>
    </row>
    <row r="13" spans="5:23" x14ac:dyDescent="0.25">
      <c r="E13" s="33" t="s">
        <v>35</v>
      </c>
      <c r="F13" s="21">
        <f>$F84</f>
        <v>81672</v>
      </c>
      <c r="G13" s="19">
        <f>$F83</f>
        <v>226256</v>
      </c>
      <c r="H13" s="21">
        <f>$G84</f>
        <v>478479</v>
      </c>
      <c r="I13" s="19">
        <f>$G83</f>
        <v>1422066</v>
      </c>
      <c r="J13" s="21">
        <f>$H84</f>
        <v>15147513</v>
      </c>
      <c r="K13" s="19">
        <f>$H83</f>
        <v>18384592</v>
      </c>
      <c r="L13" s="21">
        <f>$I84</f>
        <v>15506276499</v>
      </c>
      <c r="M13" s="19">
        <f>$I83</f>
        <v>11034894988</v>
      </c>
      <c r="O13" s="4" t="s">
        <v>35</v>
      </c>
      <c r="P13" s="22">
        <f t="shared" si="0"/>
        <v>19.939453125</v>
      </c>
      <c r="Q13" s="22">
        <f t="shared" si="0"/>
        <v>55.23828125</v>
      </c>
      <c r="R13" s="22">
        <f t="shared" si="1"/>
        <v>14.602020263671875</v>
      </c>
      <c r="S13" s="22">
        <f t="shared" si="1"/>
        <v>43.39801025390625</v>
      </c>
      <c r="T13" s="22">
        <f t="shared" si="2"/>
        <v>14.445794105529785</v>
      </c>
      <c r="U13" s="22">
        <f t="shared" si="2"/>
        <v>17.532913208007813</v>
      </c>
      <c r="V13" s="22">
        <f t="shared" si="3"/>
        <v>14.441345351748168</v>
      </c>
      <c r="W13" s="22">
        <f t="shared" si="3"/>
        <v>10.2770468108356</v>
      </c>
    </row>
    <row r="14" spans="5:23" x14ac:dyDescent="0.25">
      <c r="E14" s="33" t="s">
        <v>36</v>
      </c>
      <c r="F14" s="21">
        <f>$F86</f>
        <v>82948</v>
      </c>
      <c r="G14" s="19">
        <f>$F85</f>
        <v>224766</v>
      </c>
      <c r="H14" s="21">
        <f>$G86</f>
        <v>475237</v>
      </c>
      <c r="I14" s="19">
        <f>$G85</f>
        <v>1424158</v>
      </c>
      <c r="J14" s="21">
        <f>$H86</f>
        <v>15134551</v>
      </c>
      <c r="K14" s="19">
        <f>$H85</f>
        <v>23443992</v>
      </c>
      <c r="L14" s="21">
        <f>$I86</f>
        <v>15508561993</v>
      </c>
      <c r="M14" s="19">
        <f>$I85</f>
        <v>11035420896</v>
      </c>
      <c r="O14" s="4" t="s">
        <v>36</v>
      </c>
      <c r="P14" s="22">
        <f t="shared" si="0"/>
        <v>20.2509765625</v>
      </c>
      <c r="Q14" s="22">
        <f t="shared" si="0"/>
        <v>54.87451171875</v>
      </c>
      <c r="R14" s="22">
        <f t="shared" si="1"/>
        <v>14.503082275390625</v>
      </c>
      <c r="S14" s="22">
        <f t="shared" si="1"/>
        <v>43.46185302734375</v>
      </c>
      <c r="T14" s="22">
        <f t="shared" si="2"/>
        <v>14.433432579040527</v>
      </c>
      <c r="U14" s="22">
        <f t="shared" si="2"/>
        <v>22.357933044433594</v>
      </c>
      <c r="V14" s="22">
        <f t="shared" si="3"/>
        <v>14.443473883904517</v>
      </c>
      <c r="W14" s="22">
        <f t="shared" si="3"/>
        <v>10.277536600828171</v>
      </c>
    </row>
    <row r="15" spans="5:23" x14ac:dyDescent="0.25">
      <c r="E15" s="33" t="s">
        <v>24</v>
      </c>
      <c r="F15" s="21">
        <f>$F88</f>
        <v>103858</v>
      </c>
      <c r="G15" s="19">
        <f>$F87</f>
        <v>222798</v>
      </c>
      <c r="H15" s="21">
        <f>$G88</f>
        <v>660729</v>
      </c>
      <c r="I15" s="19">
        <f>$G87</f>
        <v>1419324</v>
      </c>
      <c r="J15" s="21">
        <f>$H88</f>
        <v>21142161</v>
      </c>
      <c r="K15" s="19">
        <f>$H87</f>
        <v>20871454</v>
      </c>
      <c r="L15" s="21">
        <f>$I88</f>
        <v>21651801279</v>
      </c>
      <c r="M15" s="19">
        <f>$I87</f>
        <v>11032838640</v>
      </c>
      <c r="O15" s="4" t="s">
        <v>24</v>
      </c>
      <c r="P15" s="22">
        <f t="shared" si="0"/>
        <v>25.35595703125</v>
      </c>
      <c r="Q15" s="22">
        <f t="shared" si="0"/>
        <v>54.39404296875</v>
      </c>
      <c r="R15" s="22">
        <f t="shared" si="1"/>
        <v>20.163848876953125</v>
      </c>
      <c r="S15" s="22">
        <f t="shared" si="1"/>
        <v>43.3143310546875</v>
      </c>
      <c r="T15" s="22">
        <f t="shared" si="2"/>
        <v>20.162735939025879</v>
      </c>
      <c r="U15" s="22">
        <f t="shared" si="2"/>
        <v>19.904569625854492</v>
      </c>
      <c r="V15" s="22">
        <f t="shared" si="3"/>
        <v>20.164811312220991</v>
      </c>
      <c r="W15" s="22">
        <f t="shared" si="3"/>
        <v>10.275131687521935</v>
      </c>
    </row>
    <row r="16" spans="5:23" x14ac:dyDescent="0.25">
      <c r="E16" s="33" t="s">
        <v>25</v>
      </c>
      <c r="F16" s="21">
        <f>$F90</f>
        <v>140466</v>
      </c>
      <c r="G16" s="19">
        <f>$F89</f>
        <v>359519</v>
      </c>
      <c r="H16" s="21">
        <f>$G90</f>
        <v>920549</v>
      </c>
      <c r="I16" s="19">
        <f>$G89</f>
        <v>2497680</v>
      </c>
      <c r="J16" s="21">
        <f>$H90</f>
        <v>11915761</v>
      </c>
      <c r="K16" s="19">
        <f>$H89</f>
        <v>36063850</v>
      </c>
      <c r="L16" s="21">
        <f>$I90</f>
        <v>8002116051</v>
      </c>
      <c r="M16" s="19">
        <f>$I89</f>
        <v>9616644802</v>
      </c>
      <c r="O16" s="4" t="s">
        <v>25</v>
      </c>
      <c r="P16" s="22">
        <f t="shared" si="0"/>
        <v>34.29345703125</v>
      </c>
      <c r="Q16" s="22">
        <f t="shared" si="0"/>
        <v>87.773193359375</v>
      </c>
      <c r="R16" s="22">
        <f t="shared" si="1"/>
        <v>28.092926025390625</v>
      </c>
      <c r="S16" s="22">
        <f t="shared" si="1"/>
        <v>76.22314453125</v>
      </c>
      <c r="T16" s="22">
        <f t="shared" si="2"/>
        <v>11.363755226135254</v>
      </c>
      <c r="U16" s="22">
        <f t="shared" si="2"/>
        <v>34.393167495727539</v>
      </c>
      <c r="V16" s="22">
        <f t="shared" si="3"/>
        <v>7.4525513229891658</v>
      </c>
      <c r="W16" s="22">
        <f t="shared" si="3"/>
        <v>8.9561983961611986</v>
      </c>
    </row>
    <row r="17" spans="1:23" x14ac:dyDescent="0.25">
      <c r="E17" s="35" t="s">
        <v>28</v>
      </c>
      <c r="F17" s="21">
        <f>$F92</f>
        <v>61701</v>
      </c>
      <c r="G17" s="19">
        <f>$F91</f>
        <v>122493</v>
      </c>
      <c r="H17" s="21">
        <f>$G92</f>
        <v>279541</v>
      </c>
      <c r="I17" s="19">
        <f>$G91</f>
        <v>648090</v>
      </c>
      <c r="J17" s="21">
        <f>$H92</f>
        <v>8855595</v>
      </c>
      <c r="K17" s="19">
        <f>$H91</f>
        <v>20579820</v>
      </c>
      <c r="L17" s="21">
        <f>$I92</f>
        <v>9071274471</v>
      </c>
      <c r="M17" s="19">
        <f>$I91</f>
        <v>21049103302</v>
      </c>
      <c r="O17" s="4" t="s">
        <v>28</v>
      </c>
      <c r="P17" s="22">
        <f t="shared" si="0"/>
        <v>15.063720703125</v>
      </c>
      <c r="Q17" s="22">
        <f t="shared" si="0"/>
        <v>29.905517578125</v>
      </c>
      <c r="R17" s="22">
        <f t="shared" si="1"/>
        <v>8.530914306640625</v>
      </c>
      <c r="S17" s="22">
        <f t="shared" si="1"/>
        <v>19.77813720703125</v>
      </c>
      <c r="T17" s="22">
        <f t="shared" si="2"/>
        <v>8.4453535079956055</v>
      </c>
      <c r="U17" s="22">
        <f t="shared" si="2"/>
        <v>19.626445770263672</v>
      </c>
      <c r="V17" s="22">
        <f t="shared" si="3"/>
        <v>8.4482826953753829</v>
      </c>
      <c r="W17" s="22">
        <f t="shared" si="3"/>
        <v>19.60350508056581</v>
      </c>
    </row>
    <row r="18" spans="1:23" x14ac:dyDescent="0.25">
      <c r="E18" s="35" t="s">
        <v>29</v>
      </c>
      <c r="F18" s="21">
        <f>$F94</f>
        <v>65310</v>
      </c>
      <c r="G18" s="19">
        <f>$F93</f>
        <v>129174</v>
      </c>
      <c r="H18" s="21">
        <f>$G94</f>
        <v>326715</v>
      </c>
      <c r="I18" s="19">
        <f>$G93</f>
        <v>649503</v>
      </c>
      <c r="J18" s="21">
        <f>$H94</f>
        <v>10293469</v>
      </c>
      <c r="K18" s="19">
        <f>$H93</f>
        <v>20612278</v>
      </c>
      <c r="L18" s="21">
        <f>$I94</f>
        <v>10545966377</v>
      </c>
      <c r="M18" s="19">
        <f>$I93</f>
        <v>21080943922</v>
      </c>
      <c r="O18" s="4" t="s">
        <v>29</v>
      </c>
      <c r="P18" s="22">
        <f t="shared" si="0"/>
        <v>15.94482421875</v>
      </c>
      <c r="Q18" s="22">
        <f t="shared" si="0"/>
        <v>31.53662109375</v>
      </c>
      <c r="R18" s="22">
        <f t="shared" si="1"/>
        <v>9.970550537109375</v>
      </c>
      <c r="S18" s="22">
        <f t="shared" si="1"/>
        <v>19.821258544921875</v>
      </c>
      <c r="T18" s="22">
        <f t="shared" si="2"/>
        <v>9.8166170120239258</v>
      </c>
      <c r="U18" s="22">
        <f t="shared" si="2"/>
        <v>19.657400131225586</v>
      </c>
      <c r="V18" s="22">
        <f t="shared" si="3"/>
        <v>9.8216965580359101</v>
      </c>
      <c r="W18" s="22">
        <f t="shared" si="3"/>
        <v>19.633158968761563</v>
      </c>
    </row>
    <row r="19" spans="1:23" x14ac:dyDescent="0.25">
      <c r="E19" s="35" t="s">
        <v>30</v>
      </c>
      <c r="F19" s="21">
        <f>$F96</f>
        <v>81685</v>
      </c>
      <c r="G19" s="19">
        <f>$F95</f>
        <v>150524</v>
      </c>
      <c r="H19" s="21">
        <f>$G96</f>
        <v>450713</v>
      </c>
      <c r="I19" s="19">
        <f>$G95</f>
        <v>853026</v>
      </c>
      <c r="J19" s="21">
        <f>$H96</f>
        <v>14356189</v>
      </c>
      <c r="K19" s="19">
        <f>$H95</f>
        <v>22498940</v>
      </c>
      <c r="L19" s="21">
        <f>$I96</f>
        <v>14699707153</v>
      </c>
      <c r="M19" s="19">
        <f>$I95</f>
        <v>22670456212</v>
      </c>
      <c r="O19" s="9" t="s">
        <v>30</v>
      </c>
      <c r="P19" s="22">
        <f t="shared" si="0"/>
        <v>19.942626953125</v>
      </c>
      <c r="Q19" s="22">
        <f t="shared" si="0"/>
        <v>36.7490234375</v>
      </c>
      <c r="R19" s="22">
        <f t="shared" si="1"/>
        <v>13.754669189453125</v>
      </c>
      <c r="S19" s="22">
        <f t="shared" si="1"/>
        <v>26.03228759765625</v>
      </c>
      <c r="T19" s="22">
        <f t="shared" si="2"/>
        <v>13.691128730773926</v>
      </c>
      <c r="U19" s="22">
        <f t="shared" si="2"/>
        <v>21.456661224365234</v>
      </c>
      <c r="V19" s="22">
        <f t="shared" si="3"/>
        <v>13.690169111825526</v>
      </c>
      <c r="W19" s="22">
        <f t="shared" si="3"/>
        <v>21.113507647067308</v>
      </c>
    </row>
    <row r="20" spans="1:23" x14ac:dyDescent="0.25">
      <c r="A20" s="51" t="s">
        <v>53</v>
      </c>
      <c r="B20" s="51"/>
      <c r="C20" s="51"/>
      <c r="E20" s="35" t="s">
        <v>31</v>
      </c>
      <c r="F20" s="21">
        <f>$F98</f>
        <v>66090</v>
      </c>
      <c r="G20" s="19">
        <f>$F97</f>
        <v>132931</v>
      </c>
      <c r="H20" s="21">
        <f>$G98</f>
        <v>341693</v>
      </c>
      <c r="I20" s="19">
        <f>$G97</f>
        <v>688682</v>
      </c>
      <c r="J20" s="21">
        <f>$H98</f>
        <v>10820375</v>
      </c>
      <c r="K20" s="19">
        <f>$H97</f>
        <v>21898620</v>
      </c>
      <c r="L20" s="21">
        <f>$I98</f>
        <v>11082478639</v>
      </c>
      <c r="M20" s="19">
        <f>$I97</f>
        <v>22433002094</v>
      </c>
      <c r="O20" s="10" t="s">
        <v>31</v>
      </c>
      <c r="P20" s="22">
        <f t="shared" si="0"/>
        <v>16.13525390625</v>
      </c>
      <c r="Q20" s="22">
        <f t="shared" si="0"/>
        <v>32.453857421875</v>
      </c>
      <c r="R20" s="22">
        <f t="shared" si="1"/>
        <v>10.427642822265625</v>
      </c>
      <c r="S20" s="22">
        <f t="shared" si="1"/>
        <v>21.01690673828125</v>
      </c>
      <c r="T20" s="22">
        <f t="shared" si="2"/>
        <v>10.319113731384277</v>
      </c>
      <c r="U20" s="22">
        <f t="shared" si="2"/>
        <v>20.884151458740234</v>
      </c>
      <c r="V20" s="22">
        <f t="shared" si="3"/>
        <v>10.321362539194524</v>
      </c>
      <c r="W20" s="22">
        <f t="shared" si="3"/>
        <v>20.892361266538501</v>
      </c>
    </row>
    <row r="21" spans="1:23" x14ac:dyDescent="0.25">
      <c r="A21" s="51"/>
      <c r="B21" s="51"/>
      <c r="C21" s="51"/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2" spans="1:23" x14ac:dyDescent="0.25">
      <c r="A22" s="51"/>
      <c r="B22" s="51"/>
      <c r="C22" s="51"/>
      <c r="E22" s="43" t="s">
        <v>43</v>
      </c>
      <c r="F22" s="27"/>
      <c r="G22" s="27"/>
      <c r="H22" s="27"/>
      <c r="I22" s="27"/>
      <c r="J22" s="27"/>
      <c r="K22" s="27"/>
      <c r="L22" s="27"/>
      <c r="M22" s="27"/>
      <c r="O22" s="3"/>
      <c r="P22" s="28"/>
      <c r="Q22" s="28"/>
      <c r="R22" s="28"/>
      <c r="S22" s="28"/>
      <c r="T22" s="28"/>
      <c r="U22" s="28"/>
      <c r="V22" s="28"/>
      <c r="W22" s="28"/>
    </row>
    <row r="23" spans="1:23" x14ac:dyDescent="0.25">
      <c r="A23" s="39" t="s">
        <v>45</v>
      </c>
      <c r="B23" s="39" t="s">
        <v>46</v>
      </c>
      <c r="C23" s="39" t="s">
        <v>52</v>
      </c>
      <c r="E23" s="44"/>
      <c r="F23" s="27"/>
      <c r="G23" s="27"/>
      <c r="H23" s="27"/>
      <c r="I23" s="27"/>
      <c r="J23" s="27"/>
      <c r="K23" s="27"/>
      <c r="L23" s="27"/>
      <c r="M23" s="27"/>
      <c r="O23" s="3"/>
      <c r="P23" s="28"/>
      <c r="Q23" s="28"/>
      <c r="R23" s="28"/>
      <c r="S23" s="28"/>
      <c r="T23" s="28"/>
      <c r="U23" s="28"/>
      <c r="V23" s="28"/>
      <c r="W23" s="28"/>
    </row>
    <row r="24" spans="1:23" x14ac:dyDescent="0.25">
      <c r="A24" s="1" t="s">
        <v>44</v>
      </c>
      <c r="B24" s="1">
        <v>1</v>
      </c>
      <c r="C24" s="1">
        <f>B24*1732/1000</f>
        <v>1.732</v>
      </c>
      <c r="E24" s="12" t="s">
        <v>101</v>
      </c>
      <c r="F24" s="45" t="s">
        <v>95</v>
      </c>
      <c r="G24" s="45"/>
      <c r="H24" s="45" t="s">
        <v>96</v>
      </c>
      <c r="I24" s="45"/>
      <c r="J24" s="45" t="s">
        <v>97</v>
      </c>
      <c r="K24" s="45"/>
      <c r="L24" s="45" t="s">
        <v>98</v>
      </c>
      <c r="M24" s="45"/>
      <c r="O24" s="3"/>
      <c r="P24" s="28"/>
      <c r="Q24" s="28"/>
      <c r="R24" s="28"/>
      <c r="S24" s="28"/>
      <c r="T24" s="28"/>
      <c r="U24" s="28"/>
      <c r="V24" s="28"/>
      <c r="W24" s="28"/>
    </row>
    <row r="25" spans="1:23" x14ac:dyDescent="0.25">
      <c r="A25" s="1" t="s">
        <v>50</v>
      </c>
      <c r="B25" s="1">
        <v>1</v>
      </c>
      <c r="C25" s="1">
        <f>B25*795.4/1000</f>
        <v>0.7954</v>
      </c>
      <c r="E25" s="6" t="s">
        <v>41</v>
      </c>
      <c r="F25" s="41" t="s">
        <v>42</v>
      </c>
      <c r="G25" s="42"/>
      <c r="H25" s="42"/>
      <c r="I25" s="42"/>
      <c r="J25" s="42"/>
      <c r="K25" s="42"/>
      <c r="L25" s="42"/>
      <c r="M25" s="42"/>
    </row>
    <row r="26" spans="1:23" ht="15" customHeight="1" x14ac:dyDescent="0.25">
      <c r="A26" s="1" t="s">
        <v>47</v>
      </c>
      <c r="B26" s="1">
        <v>0</v>
      </c>
      <c r="C26" s="1">
        <f>B26*(1169-795.4)/1000</f>
        <v>0</v>
      </c>
      <c r="E26" s="13" t="s">
        <v>16</v>
      </c>
      <c r="F26" s="7" t="s">
        <v>7</v>
      </c>
      <c r="G26" s="7" t="s">
        <v>8</v>
      </c>
      <c r="H26" s="7" t="s">
        <v>7</v>
      </c>
      <c r="I26" s="7" t="s">
        <v>8</v>
      </c>
      <c r="J26" s="7" t="s">
        <v>7</v>
      </c>
      <c r="K26" s="7" t="s">
        <v>8</v>
      </c>
      <c r="L26" s="7" t="s">
        <v>7</v>
      </c>
      <c r="M26" s="7" t="s">
        <v>8</v>
      </c>
      <c r="O26" s="53" t="s">
        <v>14</v>
      </c>
      <c r="P26" s="54"/>
      <c r="Q26" s="54"/>
      <c r="R26" s="54"/>
      <c r="S26" s="54"/>
      <c r="T26" s="54"/>
      <c r="U26" s="54"/>
      <c r="V26" s="54"/>
      <c r="W26" s="55"/>
    </row>
    <row r="27" spans="1:23" x14ac:dyDescent="0.25">
      <c r="A27" s="1" t="s">
        <v>48</v>
      </c>
      <c r="B27" s="1">
        <v>0</v>
      </c>
      <c r="C27" s="1">
        <f>B27*(880-795+1910.49-1732.78)/1000</f>
        <v>0</v>
      </c>
      <c r="E27" s="37" t="s">
        <v>26</v>
      </c>
      <c r="F27" s="29">
        <f>($C$31*F5)/10^9</f>
        <v>2.3367076700000003E-4</v>
      </c>
      <c r="G27" s="29">
        <f t="shared" ref="G27:M27" si="7">($C$31*G5)/10^9</f>
        <v>8.0009143579999999E-4</v>
      </c>
      <c r="H27" s="29">
        <f t="shared" si="7"/>
        <v>1.3940708742E-3</v>
      </c>
      <c r="I27" s="29">
        <f t="shared" si="7"/>
        <v>5.4696550182E-3</v>
      </c>
      <c r="J27" s="29">
        <f t="shared" si="7"/>
        <v>4.4292803787799997E-2</v>
      </c>
      <c r="K27" s="29">
        <f t="shared" si="7"/>
        <v>0.1556322270904</v>
      </c>
      <c r="L27" s="29">
        <f t="shared" si="7"/>
        <v>18.718180498914599</v>
      </c>
      <c r="M27" s="29">
        <f t="shared" si="7"/>
        <v>78.791030106772396</v>
      </c>
      <c r="O27" s="8" t="s">
        <v>19</v>
      </c>
    </row>
    <row r="28" spans="1:23" x14ac:dyDescent="0.25">
      <c r="A28" s="1" t="s">
        <v>49</v>
      </c>
      <c r="B28" s="1">
        <v>0</v>
      </c>
      <c r="C28" s="1">
        <f>B28*(818.3-795.4)/1000</f>
        <v>0</v>
      </c>
      <c r="E28" s="33" t="s">
        <v>17</v>
      </c>
      <c r="F28" s="29">
        <f t="shared" ref="F28:M42" si="8">($C$31*F6)/10^9</f>
        <v>2.3630684520000001E-4</v>
      </c>
      <c r="G28" s="29">
        <f t="shared" si="8"/>
        <v>5.5983426439999999E-4</v>
      </c>
      <c r="H28" s="29">
        <f t="shared" si="8"/>
        <v>1.4142900742000002E-3</v>
      </c>
      <c r="I28" s="29">
        <f t="shared" si="8"/>
        <v>3.5060598280000003E-3</v>
      </c>
      <c r="J28" s="29">
        <f t="shared" si="8"/>
        <v>3.5862939101800002E-2</v>
      </c>
      <c r="K28" s="29">
        <f t="shared" si="8"/>
        <v>0.12190446331</v>
      </c>
      <c r="L28" s="29">
        <f t="shared" si="8"/>
        <v>35.123957238414604</v>
      </c>
      <c r="M28" s="29">
        <f t="shared" si="8"/>
        <v>88.814258627966794</v>
      </c>
      <c r="O28" s="23" t="s">
        <v>20</v>
      </c>
    </row>
    <row r="29" spans="1:23" x14ac:dyDescent="0.25">
      <c r="A29" s="1"/>
      <c r="B29" s="1"/>
      <c r="C29" s="1"/>
      <c r="E29" s="33" t="s">
        <v>57</v>
      </c>
      <c r="F29" s="29">
        <f t="shared" si="8"/>
        <v>0</v>
      </c>
      <c r="G29" s="29" t="e">
        <f t="shared" si="8"/>
        <v>#VALUE!</v>
      </c>
      <c r="H29" s="29">
        <f t="shared" si="8"/>
        <v>0</v>
      </c>
      <c r="I29" s="29" t="e">
        <f t="shared" si="8"/>
        <v>#VALUE!</v>
      </c>
      <c r="J29" s="29">
        <f t="shared" si="8"/>
        <v>0</v>
      </c>
      <c r="K29" s="29" t="e">
        <f t="shared" si="8"/>
        <v>#VALUE!</v>
      </c>
      <c r="L29" s="29">
        <f t="shared" si="8"/>
        <v>0</v>
      </c>
      <c r="M29" s="29" t="e">
        <f t="shared" si="8"/>
        <v>#VALUE!</v>
      </c>
      <c r="O29" s="23"/>
    </row>
    <row r="30" spans="1:23" x14ac:dyDescent="0.25">
      <c r="A30" s="1"/>
      <c r="B30" s="1"/>
      <c r="C30" s="1"/>
      <c r="E30" s="34" t="s">
        <v>18</v>
      </c>
      <c r="F30" s="29">
        <f t="shared" si="8"/>
        <v>2.1155601700000002E-4</v>
      </c>
      <c r="G30" s="29">
        <f t="shared" si="8"/>
        <v>3.955153534E-4</v>
      </c>
      <c r="H30" s="29">
        <f t="shared" si="8"/>
        <v>1.2050365186E-3</v>
      </c>
      <c r="I30" s="29">
        <f t="shared" si="8"/>
        <v>2.1931943158000002E-3</v>
      </c>
      <c r="J30" s="29">
        <f t="shared" si="8"/>
        <v>3.8276333142599997E-2</v>
      </c>
      <c r="K30" s="29">
        <f t="shared" si="8"/>
        <v>6.9773684114800005E-2</v>
      </c>
      <c r="L30" s="29">
        <f t="shared" si="8"/>
        <v>39.188771428397402</v>
      </c>
      <c r="M30" s="29">
        <f t="shared" si="8"/>
        <v>71.527734886098401</v>
      </c>
      <c r="O30" s="11" t="s">
        <v>34</v>
      </c>
    </row>
    <row r="31" spans="1:23" x14ac:dyDescent="0.25">
      <c r="A31" s="1" t="s">
        <v>51</v>
      </c>
      <c r="B31" s="1"/>
      <c r="C31" s="1">
        <f>SUM(C24:C28)</f>
        <v>2.5274000000000001</v>
      </c>
      <c r="E31" s="32" t="s">
        <v>27</v>
      </c>
      <c r="F31" s="29">
        <f t="shared" si="8"/>
        <v>1.581874386E-4</v>
      </c>
      <c r="G31" s="29">
        <f t="shared" si="8"/>
        <v>2.9498043619999997E-4</v>
      </c>
      <c r="H31" s="29">
        <f t="shared" si="8"/>
        <v>7.559478674E-4</v>
      </c>
      <c r="I31" s="29">
        <f t="shared" si="8"/>
        <v>1.4360762622000001E-3</v>
      </c>
      <c r="J31" s="29">
        <f t="shared" si="8"/>
        <v>2.4053652492200001E-2</v>
      </c>
      <c r="K31" s="29">
        <f t="shared" si="8"/>
        <v>4.5144009361200006E-2</v>
      </c>
      <c r="L31" s="29">
        <f t="shared" si="8"/>
        <v>24.622516653847402</v>
      </c>
      <c r="M31" s="29">
        <f t="shared" si="8"/>
        <v>46.1669244636252</v>
      </c>
    </row>
    <row r="32" spans="1:23" x14ac:dyDescent="0.25">
      <c r="E32" s="32" t="s">
        <v>21</v>
      </c>
      <c r="F32" s="29">
        <f t="shared" si="8"/>
        <v>1.55864758E-4</v>
      </c>
      <c r="G32" s="29">
        <f t="shared" si="8"/>
        <v>4.746987954E-4</v>
      </c>
      <c r="H32" s="29">
        <f t="shared" si="8"/>
        <v>7.5821747259999998E-4</v>
      </c>
      <c r="I32" s="29">
        <f t="shared" si="8"/>
        <v>1.2213180294000001E-3</v>
      </c>
      <c r="J32" s="29">
        <f t="shared" si="8"/>
        <v>2.4015655560600001E-2</v>
      </c>
      <c r="K32" s="29">
        <f t="shared" si="8"/>
        <v>2.94298695324E-2</v>
      </c>
      <c r="L32" s="29">
        <f t="shared" si="8"/>
        <v>24.6195083199562</v>
      </c>
      <c r="M32" s="29">
        <f t="shared" si="8"/>
        <v>29.894945292738399</v>
      </c>
    </row>
    <row r="33" spans="5:14" x14ac:dyDescent="0.25">
      <c r="E33" s="32" t="s">
        <v>22</v>
      </c>
      <c r="F33" s="29">
        <f t="shared" si="8"/>
        <v>1.6611589240000002E-4</v>
      </c>
      <c r="G33" s="29">
        <f t="shared" si="8"/>
        <v>4.8063313060000006E-4</v>
      </c>
      <c r="H33" s="29">
        <f t="shared" si="8"/>
        <v>7.6829168900000001E-4</v>
      </c>
      <c r="I33" s="29">
        <f t="shared" si="8"/>
        <v>1.9442504706000002E-3</v>
      </c>
      <c r="J33" s="29">
        <f t="shared" si="8"/>
        <v>2.4079583616199999E-2</v>
      </c>
      <c r="K33" s="29">
        <f t="shared" si="8"/>
        <v>3.01477926668E-2</v>
      </c>
      <c r="L33" s="29">
        <f t="shared" si="8"/>
        <v>24.621834746163003</v>
      </c>
      <c r="M33" s="29">
        <f t="shared" si="8"/>
        <v>29.890956777524401</v>
      </c>
    </row>
    <row r="34" spans="5:14" x14ac:dyDescent="0.25">
      <c r="E34" s="32" t="s">
        <v>23</v>
      </c>
      <c r="F34" s="29">
        <f t="shared" si="8"/>
        <v>1.6473593199999999E-4</v>
      </c>
      <c r="G34" s="29">
        <f t="shared" si="8"/>
        <v>4.6431623620000003E-4</v>
      </c>
      <c r="H34" s="29">
        <f t="shared" si="8"/>
        <v>7.688123334E-4</v>
      </c>
      <c r="I34" s="29">
        <f t="shared" si="8"/>
        <v>1.4692003666000001E-3</v>
      </c>
      <c r="J34" s="29">
        <f t="shared" si="8"/>
        <v>2.4026477887400002E-2</v>
      </c>
      <c r="K34" s="29">
        <f t="shared" si="8"/>
        <v>2.5186658110800002E-2</v>
      </c>
      <c r="L34" s="29">
        <f t="shared" si="8"/>
        <v>24.622645748384603</v>
      </c>
      <c r="M34" s="29">
        <f t="shared" si="8"/>
        <v>25.141195113230001</v>
      </c>
    </row>
    <row r="35" spans="5:14" x14ac:dyDescent="0.25">
      <c r="E35" s="32" t="s">
        <v>35</v>
      </c>
      <c r="F35" s="29">
        <f t="shared" si="8"/>
        <v>2.0641781280000002E-4</v>
      </c>
      <c r="G35" s="29">
        <f t="shared" si="8"/>
        <v>5.7183941439999998E-4</v>
      </c>
      <c r="H35" s="29">
        <f t="shared" si="8"/>
        <v>1.2093078246E-3</v>
      </c>
      <c r="I35" s="29">
        <f t="shared" si="8"/>
        <v>3.5941296084000002E-3</v>
      </c>
      <c r="J35" s="29">
        <f t="shared" si="8"/>
        <v>3.8283824356200001E-2</v>
      </c>
      <c r="K35" s="29">
        <f t="shared" si="8"/>
        <v>4.6465217820800001E-2</v>
      </c>
      <c r="L35" s="29">
        <f t="shared" si="8"/>
        <v>39.190563223572603</v>
      </c>
      <c r="M35" s="29">
        <f t="shared" si="8"/>
        <v>27.889593592671201</v>
      </c>
    </row>
    <row r="36" spans="5:14" x14ac:dyDescent="0.25">
      <c r="E36" s="32" t="s">
        <v>36</v>
      </c>
      <c r="F36" s="29">
        <f t="shared" si="8"/>
        <v>2.0964277520000001E-4</v>
      </c>
      <c r="G36" s="29">
        <f t="shared" si="8"/>
        <v>5.6807358840000005E-4</v>
      </c>
      <c r="H36" s="29">
        <f t="shared" si="8"/>
        <v>1.2011139938000002E-3</v>
      </c>
      <c r="I36" s="29">
        <f t="shared" si="8"/>
        <v>3.5994169292000002E-3</v>
      </c>
      <c r="J36" s="29">
        <f>($C$31*J14)/10^9</f>
        <v>3.82510641974E-2</v>
      </c>
      <c r="K36" s="29">
        <f t="shared" si="8"/>
        <v>5.9252345380800001E-2</v>
      </c>
      <c r="L36" s="29">
        <f t="shared" si="8"/>
        <v>39.196339581108198</v>
      </c>
      <c r="M36" s="29">
        <f t="shared" si="8"/>
        <v>27.8909227725504</v>
      </c>
    </row>
    <row r="37" spans="5:14" x14ac:dyDescent="0.25">
      <c r="E37" s="32" t="s">
        <v>24</v>
      </c>
      <c r="F37" s="29">
        <f t="shared" si="8"/>
        <v>2.6249070919999998E-4</v>
      </c>
      <c r="G37" s="29">
        <f t="shared" si="8"/>
        <v>5.6309966520000007E-4</v>
      </c>
      <c r="H37" s="29">
        <f t="shared" si="8"/>
        <v>1.6699264746000001E-3</v>
      </c>
      <c r="I37" s="29">
        <f t="shared" si="8"/>
        <v>3.5871994776000005E-3</v>
      </c>
      <c r="J37" s="29">
        <f t="shared" si="8"/>
        <v>5.3434697711400005E-2</v>
      </c>
      <c r="K37" s="29">
        <f t="shared" si="8"/>
        <v>5.2750512839600007E-2</v>
      </c>
      <c r="L37" s="29">
        <f t="shared" si="8"/>
        <v>54.722762552544602</v>
      </c>
      <c r="M37" s="29">
        <f t="shared" si="8"/>
        <v>27.884396378736</v>
      </c>
    </row>
    <row r="38" spans="5:14" x14ac:dyDescent="0.25">
      <c r="E38" s="32" t="s">
        <v>25</v>
      </c>
      <c r="F38" s="29">
        <f t="shared" si="8"/>
        <v>3.5501376839999998E-4</v>
      </c>
      <c r="G38" s="29">
        <f t="shared" si="8"/>
        <v>9.0864832059999996E-4</v>
      </c>
      <c r="H38" s="29">
        <f t="shared" si="8"/>
        <v>2.3265955426000004E-3</v>
      </c>
      <c r="I38" s="29">
        <f t="shared" si="8"/>
        <v>6.312636432E-3</v>
      </c>
      <c r="J38" s="29">
        <f t="shared" si="8"/>
        <v>3.0115894351400004E-2</v>
      </c>
      <c r="K38" s="29">
        <f t="shared" si="8"/>
        <v>9.1147774490000014E-2</v>
      </c>
      <c r="L38" s="29">
        <f t="shared" si="8"/>
        <v>20.224548107297402</v>
      </c>
      <c r="M38" s="29">
        <f t="shared" si="8"/>
        <v>24.305108072574804</v>
      </c>
    </row>
    <row r="39" spans="5:14" x14ac:dyDescent="0.25">
      <c r="E39" s="32" t="s">
        <v>28</v>
      </c>
      <c r="F39" s="29">
        <f t="shared" si="8"/>
        <v>1.5594310740000002E-4</v>
      </c>
      <c r="G39" s="29">
        <f t="shared" si="8"/>
        <v>3.0958880820000005E-4</v>
      </c>
      <c r="H39" s="29">
        <f t="shared" si="8"/>
        <v>7.0651192339999996E-4</v>
      </c>
      <c r="I39" s="29">
        <f t="shared" si="8"/>
        <v>1.637982666E-3</v>
      </c>
      <c r="J39" s="29">
        <f t="shared" si="8"/>
        <v>2.2381630802999999E-2</v>
      </c>
      <c r="K39" s="29">
        <f t="shared" si="8"/>
        <v>5.2013437068000004E-2</v>
      </c>
      <c r="L39" s="29">
        <f t="shared" si="8"/>
        <v>22.926739098005402</v>
      </c>
      <c r="M39" s="29">
        <f t="shared" si="8"/>
        <v>53.199503685474802</v>
      </c>
    </row>
    <row r="40" spans="5:14" x14ac:dyDescent="0.25">
      <c r="E40" s="32" t="s">
        <v>29</v>
      </c>
      <c r="F40" s="29">
        <f t="shared" si="8"/>
        <v>1.6506449400000001E-4</v>
      </c>
      <c r="G40" s="29">
        <f t="shared" si="8"/>
        <v>3.2647436760000002E-4</v>
      </c>
      <c r="H40" s="29">
        <f t="shared" si="8"/>
        <v>8.2573949100000002E-4</v>
      </c>
      <c r="I40" s="29">
        <f t="shared" si="8"/>
        <v>1.6415538822000001E-3</v>
      </c>
      <c r="J40" s="29">
        <f t="shared" si="8"/>
        <v>2.6015713550599999E-2</v>
      </c>
      <c r="K40" s="29">
        <f t="shared" si="8"/>
        <v>5.2095471417200001E-2</v>
      </c>
      <c r="L40" s="29">
        <f t="shared" si="8"/>
        <v>26.653875421229802</v>
      </c>
      <c r="M40" s="29">
        <f t="shared" si="8"/>
        <v>53.279977668462799</v>
      </c>
    </row>
    <row r="41" spans="5:14" x14ac:dyDescent="0.25">
      <c r="E41" s="38" t="s">
        <v>30</v>
      </c>
      <c r="F41" s="29">
        <f t="shared" si="8"/>
        <v>2.0645066899999999E-4</v>
      </c>
      <c r="G41" s="29">
        <f t="shared" si="8"/>
        <v>3.8043435759999998E-4</v>
      </c>
      <c r="H41" s="29">
        <f t="shared" si="8"/>
        <v>1.1391320362E-3</v>
      </c>
      <c r="I41" s="29">
        <f t="shared" si="8"/>
        <v>2.1559379124000003E-3</v>
      </c>
      <c r="J41" s="29">
        <f t="shared" si="8"/>
        <v>3.6283832078600003E-2</v>
      </c>
      <c r="K41" s="29">
        <f t="shared" si="8"/>
        <v>5.6863820955999997E-2</v>
      </c>
      <c r="L41" s="29">
        <f t="shared" si="8"/>
        <v>37.152039858492202</v>
      </c>
      <c r="M41" s="29">
        <f t="shared" si="8"/>
        <v>57.297311030208803</v>
      </c>
    </row>
    <row r="42" spans="5:14" x14ac:dyDescent="0.25">
      <c r="E42" s="33" t="s">
        <v>31</v>
      </c>
      <c r="F42" s="29">
        <f t="shared" si="8"/>
        <v>1.6703586600000001E-4</v>
      </c>
      <c r="G42" s="29">
        <f t="shared" si="8"/>
        <v>3.3596980940000002E-4</v>
      </c>
      <c r="H42" s="29">
        <f t="shared" si="8"/>
        <v>8.6359488820000007E-4</v>
      </c>
      <c r="I42" s="29">
        <f t="shared" si="8"/>
        <v>1.7405748867999999E-3</v>
      </c>
      <c r="J42" s="29">
        <f t="shared" si="8"/>
        <v>2.7347415775000002E-2</v>
      </c>
      <c r="K42" s="29">
        <f t="shared" si="8"/>
        <v>5.5346572188000001E-2</v>
      </c>
      <c r="L42" s="29">
        <f t="shared" si="8"/>
        <v>28.009856512208604</v>
      </c>
      <c r="M42" s="29">
        <f t="shared" si="8"/>
        <v>56.6971694923756</v>
      </c>
    </row>
    <row r="43" spans="5:14" ht="42.75" customHeight="1" x14ac:dyDescent="0.25">
      <c r="E43" s="50" t="s">
        <v>54</v>
      </c>
      <c r="F43" s="50"/>
      <c r="G43" s="50"/>
      <c r="H43" s="50"/>
      <c r="I43" s="50"/>
      <c r="J43" s="50"/>
      <c r="K43" s="50"/>
      <c r="L43" s="50"/>
      <c r="M43" s="30"/>
      <c r="N43" s="31"/>
    </row>
    <row r="45" spans="5:14" ht="15" customHeight="1" x14ac:dyDescent="0.25">
      <c r="E45" s="43" t="s">
        <v>55</v>
      </c>
    </row>
    <row r="46" spans="5:14" x14ac:dyDescent="0.25">
      <c r="E46" s="44"/>
    </row>
    <row r="47" spans="5:14" x14ac:dyDescent="0.25">
      <c r="E47" s="12" t="s">
        <v>101</v>
      </c>
      <c r="F47" s="45" t="s">
        <v>95</v>
      </c>
      <c r="G47" s="45"/>
      <c r="H47" s="45" t="s">
        <v>96</v>
      </c>
      <c r="I47" s="45"/>
      <c r="J47" s="45" t="s">
        <v>97</v>
      </c>
      <c r="K47" s="45"/>
      <c r="L47" s="45" t="s">
        <v>98</v>
      </c>
      <c r="M47" s="45"/>
    </row>
    <row r="48" spans="5:14" x14ac:dyDescent="0.25">
      <c r="E48" s="6" t="s">
        <v>9</v>
      </c>
      <c r="F48" s="41" t="s">
        <v>56</v>
      </c>
      <c r="G48" s="42"/>
      <c r="H48" s="42"/>
      <c r="I48" s="42"/>
      <c r="J48" s="42"/>
      <c r="K48" s="42"/>
      <c r="L48" s="42"/>
      <c r="M48" s="42"/>
    </row>
    <row r="49" spans="5:13" ht="30" x14ac:dyDescent="0.25">
      <c r="E49" s="13" t="s">
        <v>16</v>
      </c>
      <c r="F49" s="7" t="s">
        <v>7</v>
      </c>
      <c r="G49" s="7" t="s">
        <v>8</v>
      </c>
      <c r="H49" s="7" t="s">
        <v>7</v>
      </c>
      <c r="I49" s="7" t="s">
        <v>8</v>
      </c>
      <c r="J49" s="7" t="s">
        <v>7</v>
      </c>
      <c r="K49" s="7" t="s">
        <v>8</v>
      </c>
      <c r="L49" s="7" t="s">
        <v>7</v>
      </c>
      <c r="M49" s="7" t="s">
        <v>8</v>
      </c>
    </row>
    <row r="50" spans="5:13" x14ac:dyDescent="0.25">
      <c r="E50" s="18" t="s">
        <v>26</v>
      </c>
      <c r="F50" s="20">
        <f>(((4*1024*4)/(1024*1024))/F5)*10^9</f>
        <v>169.0011356876318</v>
      </c>
      <c r="G50" s="20">
        <f>(((4096*8)/(1024*1024))/G5)*10^9</f>
        <v>98.715279861767016</v>
      </c>
      <c r="H50" s="20">
        <f>(((32*1024*4)/(1024*1024))/H5)*10^9</f>
        <v>226.62047234958294</v>
      </c>
      <c r="I50" s="20">
        <f>(((32*1024*8)/(1024*1024))/I5)*10^9</f>
        <v>115.51916855771546</v>
      </c>
      <c r="J50" s="20">
        <f>(((1*1024*1024*8)/(1024*1024))/J5)*10^9</f>
        <v>456.4895032806474</v>
      </c>
      <c r="K50" s="20">
        <f>(((1*1024*1024*8)/(1024*1024))/K5)*10^9</f>
        <v>129.91653706950777</v>
      </c>
      <c r="L50" s="20">
        <f>(((1*1024*1024*1024*4)/(1024*1024))/L5)*10^9</f>
        <v>553.05751542465839</v>
      </c>
      <c r="M50" s="20">
        <f>(((1*1024*1024*1024*8)/(1024*1024))/M5)*10^9</f>
        <v>262.77687665642497</v>
      </c>
    </row>
    <row r="51" spans="5:13" x14ac:dyDescent="0.25">
      <c r="E51" s="10" t="s">
        <v>17</v>
      </c>
      <c r="F51" s="20">
        <f>(((4*1024*4)/(1024*1024))/F6)*10^9</f>
        <v>167.11587413634516</v>
      </c>
      <c r="G51" s="20">
        <f>(((4096*8)/(1024*1024))/G6)*10^9</f>
        <v>141.0796998726897</v>
      </c>
      <c r="H51" s="20">
        <f>(((32*1024*4)/(1024*1024))/H6)*10^9</f>
        <v>223.38062450074429</v>
      </c>
      <c r="I51" s="20">
        <f>(((32*1024*8)/(1024*1024))/I6)*10^9</f>
        <v>180.21654820432232</v>
      </c>
      <c r="J51" s="20">
        <f>(((1*1024*1024*4)/(1024*1024))/J6)*10^9</f>
        <v>281.89546794541968</v>
      </c>
      <c r="K51" s="20">
        <f>(((1*1024*1024*8)/(1024*1024))/K6)*10^9</f>
        <v>165.86103126169451</v>
      </c>
      <c r="L51" s="20">
        <f>(((1*1024*1024*1024*4)/(1024*1024))/L6)*10^9</f>
        <v>294.73417046180396</v>
      </c>
      <c r="M51" s="20">
        <f>(((1*1024*1024*1024*8)/(1024*1024))/M6)*10^9</f>
        <v>233.1209100863941</v>
      </c>
    </row>
    <row r="52" spans="5:13" x14ac:dyDescent="0.25">
      <c r="E52" s="10" t="s">
        <v>99</v>
      </c>
      <c r="F52" s="20" t="e">
        <f>(((4*1024)/(1024*1024))/F7)*10^9</f>
        <v>#DIV/0!</v>
      </c>
      <c r="G52" s="20" t="s">
        <v>94</v>
      </c>
      <c r="H52" s="20" t="e">
        <f>(((32*1024)/(1024*1024))/H7)*10^9</f>
        <v>#DIV/0!</v>
      </c>
      <c r="I52" s="20" t="s">
        <v>94</v>
      </c>
      <c r="J52" s="20" t="e">
        <f>(((1*1024*1024)/(1024*1024))/J7)*10^9</f>
        <v>#DIV/0!</v>
      </c>
      <c r="K52" s="20" t="s">
        <v>94</v>
      </c>
      <c r="L52" s="20" t="e">
        <f>(((1*1024*1024*1024)/(1024*1024))/L7)*10^9</f>
        <v>#DIV/0!</v>
      </c>
      <c r="M52" s="20" t="s">
        <v>94</v>
      </c>
    </row>
    <row r="53" spans="5:13" x14ac:dyDescent="0.25">
      <c r="E53" s="5" t="s">
        <v>18</v>
      </c>
      <c r="F53" s="20">
        <f t="shared" ref="F53:F65" si="9">(((4*1024*4)/(1024*1024))/F8)*10^9</f>
        <v>186.6674631145093</v>
      </c>
      <c r="G53" s="20">
        <f t="shared" ref="G53:G65" si="10">(((4096*8)/(1024*1024))/G8)*10^9</f>
        <v>199.69199506680894</v>
      </c>
      <c r="H53" s="20">
        <f t="shared" ref="H53:H65" si="11">(((32*1024*4)/(1024*1024))/H8)*10^9</f>
        <v>262.17047792629444</v>
      </c>
      <c r="I53" s="20">
        <f t="shared" ref="I53:I65" si="12">(((32*1024*8)/(1024*1024))/I8)*10^9</f>
        <v>288.09576764269673</v>
      </c>
      <c r="J53" s="20">
        <f t="shared" ref="J53:J65" si="13">(((1*1024*1024*4)/(1024*1024))/J8)*10^9</f>
        <v>264.12143405524989</v>
      </c>
      <c r="K53" s="20">
        <f t="shared" ref="K53:K65" si="14">(((1*1024*1024*8)/(1024*1024))/K8)*10^9</f>
        <v>289.78260581357517</v>
      </c>
      <c r="L53" s="20">
        <f t="shared" ref="L53:L65" si="15">(((1*1024*1024*1024*4)/(1024*1024))/L8)*10^9</f>
        <v>264.16317793771032</v>
      </c>
      <c r="M53" s="20">
        <f t="shared" ref="M53:M65" si="16">(((1*1024*1024*1024*8)/(1024*1024))/M8)*10^9</f>
        <v>289.46059641019002</v>
      </c>
    </row>
    <row r="54" spans="5:13" x14ac:dyDescent="0.25">
      <c r="E54" s="4" t="s">
        <v>27</v>
      </c>
      <c r="F54" s="20">
        <f t="shared" si="9"/>
        <v>249.64450622313828</v>
      </c>
      <c r="G54" s="20">
        <f t="shared" si="10"/>
        <v>267.7508075364355</v>
      </c>
      <c r="H54" s="20">
        <f t="shared" si="11"/>
        <v>417.91903069531696</v>
      </c>
      <c r="I54" s="20">
        <f t="shared" si="12"/>
        <v>439.98359741148852</v>
      </c>
      <c r="J54" s="20">
        <f t="shared" si="13"/>
        <v>420.29375801776013</v>
      </c>
      <c r="K54" s="20">
        <f t="shared" si="14"/>
        <v>447.88223921860674</v>
      </c>
      <c r="L54" s="20">
        <f t="shared" si="15"/>
        <v>420.43754282048212</v>
      </c>
      <c r="M54" s="20">
        <f t="shared" si="16"/>
        <v>448.46957081390576</v>
      </c>
    </row>
    <row r="55" spans="5:13" x14ac:dyDescent="0.25">
      <c r="E55" s="4" t="s">
        <v>21</v>
      </c>
      <c r="F55" s="20">
        <f t="shared" si="9"/>
        <v>253.36468299010866</v>
      </c>
      <c r="G55" s="20">
        <f t="shared" si="10"/>
        <v>166.38182098913327</v>
      </c>
      <c r="H55" s="20">
        <f t="shared" si="11"/>
        <v>416.66805556018522</v>
      </c>
      <c r="I55" s="20">
        <f t="shared" si="12"/>
        <v>517.35091498682823</v>
      </c>
      <c r="J55" s="20">
        <f t="shared" si="13"/>
        <v>420.95873562518005</v>
      </c>
      <c r="K55" s="20">
        <f t="shared" si="14"/>
        <v>687.02988906356632</v>
      </c>
      <c r="L55" s="20">
        <f t="shared" si="15"/>
        <v>420.4889173846189</v>
      </c>
      <c r="M55" s="20">
        <f t="shared" si="16"/>
        <v>692.57396517227255</v>
      </c>
    </row>
    <row r="56" spans="5:13" x14ac:dyDescent="0.25">
      <c r="E56" s="4" t="s">
        <v>22</v>
      </c>
      <c r="F56" s="20">
        <f t="shared" si="9"/>
        <v>237.72936128777044</v>
      </c>
      <c r="G56" s="20">
        <f t="shared" si="10"/>
        <v>164.32751920660047</v>
      </c>
      <c r="H56" s="20">
        <f t="shared" si="11"/>
        <v>411.2045002220504</v>
      </c>
      <c r="I56" s="20">
        <f t="shared" si="12"/>
        <v>324.98384830273932</v>
      </c>
      <c r="J56" s="20">
        <f t="shared" si="13"/>
        <v>419.84114680448931</v>
      </c>
      <c r="K56" s="20">
        <f t="shared" si="14"/>
        <v>670.66933302437837</v>
      </c>
      <c r="L56" s="20">
        <f t="shared" si="15"/>
        <v>420.44918694019191</v>
      </c>
      <c r="M56" s="20">
        <f t="shared" si="16"/>
        <v>692.66637913604995</v>
      </c>
    </row>
    <row r="57" spans="5:13" x14ac:dyDescent="0.25">
      <c r="E57" s="4" t="s">
        <v>23</v>
      </c>
      <c r="F57" s="20">
        <f t="shared" si="9"/>
        <v>239.72077324332619</v>
      </c>
      <c r="G57" s="20">
        <f t="shared" si="10"/>
        <v>170.10227909837627</v>
      </c>
      <c r="H57" s="20">
        <f t="shared" si="11"/>
        <v>410.92603002718687</v>
      </c>
      <c r="I57" s="20">
        <f t="shared" si="12"/>
        <v>430.06387308643082</v>
      </c>
      <c r="J57" s="20">
        <f t="shared" si="13"/>
        <v>420.7691217738448</v>
      </c>
      <c r="K57" s="20">
        <f t="shared" si="14"/>
        <v>802.77422717426884</v>
      </c>
      <c r="L57" s="20">
        <f t="shared" si="15"/>
        <v>420.43533850050096</v>
      </c>
      <c r="M57" s="20">
        <f t="shared" si="16"/>
        <v>823.52731072456993</v>
      </c>
    </row>
    <row r="58" spans="5:13" x14ac:dyDescent="0.25">
      <c r="E58" s="4" t="s">
        <v>35</v>
      </c>
      <c r="F58" s="20">
        <f t="shared" si="9"/>
        <v>191.31403663434224</v>
      </c>
      <c r="G58" s="20">
        <f t="shared" si="10"/>
        <v>138.11788416660772</v>
      </c>
      <c r="H58" s="20">
        <f t="shared" si="11"/>
        <v>261.24448512891894</v>
      </c>
      <c r="I58" s="20">
        <f t="shared" si="12"/>
        <v>175.80056059282759</v>
      </c>
      <c r="J58" s="20">
        <f t="shared" si="13"/>
        <v>264.06975191240963</v>
      </c>
      <c r="K58" s="20">
        <f t="shared" si="14"/>
        <v>435.14699700705893</v>
      </c>
      <c r="L58" s="20">
        <f t="shared" si="15"/>
        <v>264.15110037952383</v>
      </c>
      <c r="M58" s="20">
        <f t="shared" si="16"/>
        <v>742.37226624344567</v>
      </c>
    </row>
    <row r="59" spans="5:13" x14ac:dyDescent="0.25">
      <c r="E59" s="4" t="s">
        <v>36</v>
      </c>
      <c r="F59" s="20">
        <f t="shared" si="9"/>
        <v>188.37102763176929</v>
      </c>
      <c r="G59" s="20">
        <f t="shared" si="10"/>
        <v>139.03348371194932</v>
      </c>
      <c r="H59" s="20">
        <f t="shared" si="11"/>
        <v>263.02665827786979</v>
      </c>
      <c r="I59" s="20">
        <f t="shared" si="12"/>
        <v>175.54232044478209</v>
      </c>
      <c r="J59" s="20">
        <f t="shared" si="13"/>
        <v>264.29591469215046</v>
      </c>
      <c r="K59" s="20">
        <f t="shared" si="14"/>
        <v>341.2388129120672</v>
      </c>
      <c r="L59" s="20">
        <f t="shared" si="15"/>
        <v>264.11217247922701</v>
      </c>
      <c r="M59" s="20">
        <f t="shared" si="16"/>
        <v>742.3368874828642</v>
      </c>
    </row>
    <row r="60" spans="5:13" x14ac:dyDescent="0.25">
      <c r="E60" s="4" t="s">
        <v>24</v>
      </c>
      <c r="F60" s="20">
        <f t="shared" si="9"/>
        <v>150.44580099751582</v>
      </c>
      <c r="G60" s="20">
        <f t="shared" si="10"/>
        <v>140.26158224041509</v>
      </c>
      <c r="H60" s="20">
        <f t="shared" si="11"/>
        <v>189.18497598864286</v>
      </c>
      <c r="I60" s="20">
        <f t="shared" si="12"/>
        <v>176.1401906823248</v>
      </c>
      <c r="J60" s="20">
        <f t="shared" si="13"/>
        <v>189.19541857618057</v>
      </c>
      <c r="K60" s="20">
        <f t="shared" si="14"/>
        <v>383.29864320904522</v>
      </c>
      <c r="L60" s="20">
        <f t="shared" si="15"/>
        <v>189.17594648223078</v>
      </c>
      <c r="M60" s="20">
        <f t="shared" si="16"/>
        <v>742.5106327848913</v>
      </c>
    </row>
    <row r="61" spans="5:13" x14ac:dyDescent="0.25">
      <c r="E61" s="4" t="s">
        <v>25</v>
      </c>
      <c r="F61" s="20">
        <f t="shared" si="9"/>
        <v>111.23688294676292</v>
      </c>
      <c r="G61" s="20">
        <f t="shared" si="10"/>
        <v>86.921692594828087</v>
      </c>
      <c r="H61" s="20">
        <f t="shared" si="11"/>
        <v>135.78853488516091</v>
      </c>
      <c r="I61" s="20">
        <f t="shared" si="12"/>
        <v>100.09288619839211</v>
      </c>
      <c r="J61" s="20">
        <f t="shared" si="13"/>
        <v>335.68984809279073</v>
      </c>
      <c r="K61" s="20">
        <f t="shared" si="14"/>
        <v>221.82878422575516</v>
      </c>
      <c r="L61" s="20">
        <f t="shared" si="15"/>
        <v>511.86460854790215</v>
      </c>
      <c r="M61" s="20">
        <f t="shared" si="16"/>
        <v>851.85635621025403</v>
      </c>
    </row>
    <row r="62" spans="5:13" x14ac:dyDescent="0.25">
      <c r="E62" s="4" t="s">
        <v>28</v>
      </c>
      <c r="F62" s="20">
        <f t="shared" si="9"/>
        <v>253.23738675224064</v>
      </c>
      <c r="G62" s="20">
        <f t="shared" si="10"/>
        <v>255.11661890883562</v>
      </c>
      <c r="H62" s="20">
        <f t="shared" si="11"/>
        <v>447.16159704658708</v>
      </c>
      <c r="I62" s="20">
        <f t="shared" si="12"/>
        <v>385.74889290067739</v>
      </c>
      <c r="J62" s="20">
        <f t="shared" si="13"/>
        <v>451.69184001752564</v>
      </c>
      <c r="K62" s="20">
        <f t="shared" si="14"/>
        <v>388.73031931280258</v>
      </c>
      <c r="L62" s="20">
        <f t="shared" si="15"/>
        <v>451.53522948671895</v>
      </c>
      <c r="M62" s="20">
        <f t="shared" si="16"/>
        <v>389.18522477970021</v>
      </c>
    </row>
    <row r="63" spans="5:13" x14ac:dyDescent="0.25">
      <c r="E63" s="4" t="s">
        <v>29</v>
      </c>
      <c r="F63" s="20">
        <f t="shared" si="9"/>
        <v>239.24360741081</v>
      </c>
      <c r="G63" s="20">
        <f t="shared" si="10"/>
        <v>241.9217489587688</v>
      </c>
      <c r="H63" s="20">
        <f t="shared" si="11"/>
        <v>382.59645256569178</v>
      </c>
      <c r="I63" s="20">
        <f t="shared" si="12"/>
        <v>384.90969248794846</v>
      </c>
      <c r="J63" s="20">
        <f t="shared" si="13"/>
        <v>388.59591455514169</v>
      </c>
      <c r="K63" s="20">
        <f t="shared" si="14"/>
        <v>388.1181885864338</v>
      </c>
      <c r="L63" s="20">
        <f t="shared" si="15"/>
        <v>388.39494206363901</v>
      </c>
      <c r="M63" s="20">
        <f t="shared" si="16"/>
        <v>388.59740011218651</v>
      </c>
    </row>
    <row r="64" spans="5:13" x14ac:dyDescent="0.25">
      <c r="E64" s="9" t="s">
        <v>30</v>
      </c>
      <c r="F64" s="20">
        <f t="shared" si="9"/>
        <v>191.28358939829835</v>
      </c>
      <c r="G64" s="20">
        <f t="shared" si="10"/>
        <v>207.60808907549628</v>
      </c>
      <c r="H64" s="20">
        <f t="shared" si="11"/>
        <v>277.33835056898738</v>
      </c>
      <c r="I64" s="20">
        <f t="shared" si="12"/>
        <v>293.07430254177484</v>
      </c>
      <c r="J64" s="20">
        <f t="shared" si="13"/>
        <v>278.62547644085765</v>
      </c>
      <c r="K64" s="20">
        <f t="shared" si="14"/>
        <v>355.57230696201685</v>
      </c>
      <c r="L64" s="20">
        <f t="shared" si="15"/>
        <v>278.6450068268241</v>
      </c>
      <c r="M64" s="20">
        <f t="shared" si="16"/>
        <v>361.3513518825344</v>
      </c>
    </row>
    <row r="65" spans="4:13" x14ac:dyDescent="0.25">
      <c r="E65" s="10" t="s">
        <v>31</v>
      </c>
      <c r="F65" s="20">
        <f t="shared" si="9"/>
        <v>236.42003328794067</v>
      </c>
      <c r="G65" s="20">
        <f t="shared" si="10"/>
        <v>235.08436707765682</v>
      </c>
      <c r="H65" s="20">
        <f t="shared" si="11"/>
        <v>365.82546320820154</v>
      </c>
      <c r="I65" s="20">
        <f t="shared" si="12"/>
        <v>363.01224658115063</v>
      </c>
      <c r="J65" s="20">
        <f t="shared" si="13"/>
        <v>369.67295495766086</v>
      </c>
      <c r="K65" s="20">
        <f t="shared" si="14"/>
        <v>365.31982380624896</v>
      </c>
      <c r="L65" s="20">
        <f t="shared" si="15"/>
        <v>369.592410996029</v>
      </c>
      <c r="M65" s="20">
        <f t="shared" si="16"/>
        <v>365.17626868100086</v>
      </c>
    </row>
    <row r="67" spans="4:13" x14ac:dyDescent="0.25">
      <c r="D67" s="49" t="s">
        <v>100</v>
      </c>
      <c r="E67" s="1" t="s">
        <v>58</v>
      </c>
      <c r="F67" s="1" t="s">
        <v>59</v>
      </c>
      <c r="G67" s="1" t="s">
        <v>60</v>
      </c>
      <c r="H67" s="1" t="s">
        <v>61</v>
      </c>
      <c r="I67" s="1" t="s">
        <v>62</v>
      </c>
    </row>
    <row r="68" spans="4:13" x14ac:dyDescent="0.25">
      <c r="D68" s="49"/>
      <c r="E68" s="1" t="s">
        <v>108</v>
      </c>
      <c r="F68" s="1">
        <v>316567</v>
      </c>
      <c r="G68" s="1">
        <v>2164143</v>
      </c>
      <c r="H68" s="1">
        <v>61577996</v>
      </c>
      <c r="I68" s="1">
        <v>31174736926</v>
      </c>
    </row>
    <row r="69" spans="4:13" x14ac:dyDescent="0.25">
      <c r="E69" s="1" t="s">
        <v>109</v>
      </c>
      <c r="F69" s="1">
        <v>92455</v>
      </c>
      <c r="G69" s="1">
        <v>551583</v>
      </c>
      <c r="H69" s="1">
        <v>17525047</v>
      </c>
      <c r="I69" s="1">
        <v>7406101329</v>
      </c>
    </row>
    <row r="70" spans="4:13" x14ac:dyDescent="0.25">
      <c r="E70" s="1" t="s">
        <v>110</v>
      </c>
      <c r="F70" s="1">
        <v>221506</v>
      </c>
      <c r="G70" s="1">
        <v>1387220</v>
      </c>
      <c r="H70" s="1">
        <v>48233150</v>
      </c>
      <c r="I70" s="1">
        <v>35140562882</v>
      </c>
    </row>
    <row r="71" spans="4:13" x14ac:dyDescent="0.25">
      <c r="E71" s="1" t="s">
        <v>111</v>
      </c>
      <c r="F71" s="1">
        <v>93498</v>
      </c>
      <c r="G71" s="1">
        <v>559583</v>
      </c>
      <c r="H71" s="1">
        <v>14189657</v>
      </c>
      <c r="I71" s="1">
        <v>13897268829</v>
      </c>
    </row>
    <row r="72" spans="4:13" x14ac:dyDescent="0.25">
      <c r="E72" s="1" t="s">
        <v>107</v>
      </c>
      <c r="F72" s="1"/>
      <c r="G72" s="1"/>
      <c r="H72" s="1"/>
      <c r="I72" s="1"/>
    </row>
    <row r="73" spans="4:13" x14ac:dyDescent="0.25">
      <c r="E73" s="1" t="s">
        <v>112</v>
      </c>
      <c r="F73" s="1">
        <v>156491</v>
      </c>
      <c r="G73" s="1">
        <v>867767</v>
      </c>
      <c r="H73" s="1">
        <v>27606902</v>
      </c>
      <c r="I73" s="1">
        <v>28300915916</v>
      </c>
    </row>
    <row r="74" spans="4:13" x14ac:dyDescent="0.25">
      <c r="E74" s="1" t="s">
        <v>113</v>
      </c>
      <c r="F74" s="1">
        <v>83705</v>
      </c>
      <c r="G74" s="1">
        <v>476789</v>
      </c>
      <c r="H74" s="1">
        <v>15144549</v>
      </c>
      <c r="I74" s="1">
        <v>15505567551</v>
      </c>
    </row>
    <row r="75" spans="4:13" x14ac:dyDescent="0.25">
      <c r="E75" s="1" t="s">
        <v>114</v>
      </c>
      <c r="F75" s="1">
        <v>116713</v>
      </c>
      <c r="G75" s="1">
        <v>568203</v>
      </c>
      <c r="H75" s="1">
        <v>17861838</v>
      </c>
      <c r="I75" s="1">
        <v>18266568198</v>
      </c>
    </row>
    <row r="76" spans="4:13" x14ac:dyDescent="0.25">
      <c r="E76" s="1" t="s">
        <v>115</v>
      </c>
      <c r="F76" s="1">
        <v>62589</v>
      </c>
      <c r="G76" s="1">
        <v>299101</v>
      </c>
      <c r="H76" s="1">
        <v>9517153</v>
      </c>
      <c r="I76" s="1">
        <v>9742231801</v>
      </c>
    </row>
    <row r="77" spans="4:13" x14ac:dyDescent="0.25">
      <c r="E77" s="1" t="s">
        <v>116</v>
      </c>
      <c r="F77" s="1">
        <v>187821</v>
      </c>
      <c r="G77" s="1">
        <v>483231</v>
      </c>
      <c r="H77" s="1">
        <v>11644326</v>
      </c>
      <c r="I77" s="1">
        <v>11828339516</v>
      </c>
    </row>
    <row r="78" spans="4:13" x14ac:dyDescent="0.25">
      <c r="E78" s="1" t="s">
        <v>117</v>
      </c>
      <c r="F78" s="1">
        <v>61670</v>
      </c>
      <c r="G78" s="1">
        <v>299999</v>
      </c>
      <c r="H78" s="1">
        <v>9502119</v>
      </c>
      <c r="I78" s="1">
        <v>9741041513</v>
      </c>
    </row>
    <row r="79" spans="4:13" x14ac:dyDescent="0.25">
      <c r="E79" s="1" t="s">
        <v>118</v>
      </c>
      <c r="F79" s="1">
        <v>190169</v>
      </c>
      <c r="G79" s="1">
        <v>769269</v>
      </c>
      <c r="H79" s="1">
        <v>11928382</v>
      </c>
      <c r="I79" s="1">
        <v>11826761406</v>
      </c>
    </row>
    <row r="80" spans="4:13" x14ac:dyDescent="0.25">
      <c r="E80" s="1" t="s">
        <v>119</v>
      </c>
      <c r="F80" s="1">
        <v>65726</v>
      </c>
      <c r="G80" s="1">
        <v>303985</v>
      </c>
      <c r="H80" s="1">
        <v>9527413</v>
      </c>
      <c r="I80" s="1">
        <v>9741961995</v>
      </c>
    </row>
    <row r="81" spans="5:9" x14ac:dyDescent="0.25">
      <c r="E81" s="1" t="s">
        <v>120</v>
      </c>
      <c r="F81" s="1">
        <v>183713</v>
      </c>
      <c r="G81" s="1">
        <v>581309</v>
      </c>
      <c r="H81" s="1">
        <v>9965442</v>
      </c>
      <c r="I81" s="1">
        <v>9947453950</v>
      </c>
    </row>
    <row r="82" spans="5:9" x14ac:dyDescent="0.25">
      <c r="E82" s="1" t="s">
        <v>121</v>
      </c>
      <c r="F82" s="1">
        <v>65180</v>
      </c>
      <c r="G82" s="1">
        <v>304191</v>
      </c>
      <c r="H82" s="1">
        <v>9506401</v>
      </c>
      <c r="I82" s="1">
        <v>9742282879</v>
      </c>
    </row>
    <row r="83" spans="5:9" x14ac:dyDescent="0.25">
      <c r="E83" s="1" t="s">
        <v>122</v>
      </c>
      <c r="F83" s="1">
        <v>226256</v>
      </c>
      <c r="G83" s="1">
        <v>1422066</v>
      </c>
      <c r="H83" s="1">
        <v>18384592</v>
      </c>
      <c r="I83" s="1">
        <v>11034894988</v>
      </c>
    </row>
    <row r="84" spans="5:9" x14ac:dyDescent="0.25">
      <c r="E84" s="1" t="s">
        <v>123</v>
      </c>
      <c r="F84" s="1">
        <v>81672</v>
      </c>
      <c r="G84" s="1">
        <v>478479</v>
      </c>
      <c r="H84" s="1">
        <v>15147513</v>
      </c>
      <c r="I84" s="1">
        <v>15506276499</v>
      </c>
    </row>
    <row r="85" spans="5:9" x14ac:dyDescent="0.25">
      <c r="E85" s="1" t="s">
        <v>124</v>
      </c>
      <c r="F85" s="1">
        <v>224766</v>
      </c>
      <c r="G85" s="1">
        <v>1424158</v>
      </c>
      <c r="H85" s="1">
        <v>23443992</v>
      </c>
      <c r="I85" s="1">
        <v>11035420896</v>
      </c>
    </row>
    <row r="86" spans="5:9" x14ac:dyDescent="0.25">
      <c r="E86" s="1" t="s">
        <v>125</v>
      </c>
      <c r="F86" s="1">
        <v>82948</v>
      </c>
      <c r="G86" s="1">
        <v>475237</v>
      </c>
      <c r="H86" s="1">
        <v>15134551</v>
      </c>
      <c r="I86" s="1">
        <v>15508561993</v>
      </c>
    </row>
    <row r="87" spans="5:9" x14ac:dyDescent="0.25">
      <c r="E87" s="1" t="s">
        <v>126</v>
      </c>
      <c r="F87" s="1">
        <v>222798</v>
      </c>
      <c r="G87" s="1">
        <v>1419324</v>
      </c>
      <c r="H87" s="1">
        <v>20871454</v>
      </c>
      <c r="I87" s="1">
        <v>11032838640</v>
      </c>
    </row>
    <row r="88" spans="5:9" x14ac:dyDescent="0.25">
      <c r="E88" s="1" t="s">
        <v>127</v>
      </c>
      <c r="F88" s="1">
        <v>103858</v>
      </c>
      <c r="G88" s="1">
        <v>660729</v>
      </c>
      <c r="H88" s="1">
        <v>21142161</v>
      </c>
      <c r="I88" s="1">
        <v>21651801279</v>
      </c>
    </row>
    <row r="89" spans="5:9" x14ac:dyDescent="0.25">
      <c r="E89" s="1" t="s">
        <v>128</v>
      </c>
      <c r="F89" s="1">
        <v>359519</v>
      </c>
      <c r="G89" s="1">
        <v>2497680</v>
      </c>
      <c r="H89" s="1">
        <v>36063850</v>
      </c>
      <c r="I89" s="1">
        <v>9616644802</v>
      </c>
    </row>
    <row r="90" spans="5:9" x14ac:dyDescent="0.25">
      <c r="E90" s="1" t="s">
        <v>129</v>
      </c>
      <c r="F90" s="1">
        <v>140466</v>
      </c>
      <c r="G90" s="1">
        <v>920549</v>
      </c>
      <c r="H90" s="1">
        <v>11915761</v>
      </c>
      <c r="I90" s="1">
        <v>8002116051</v>
      </c>
    </row>
    <row r="91" spans="5:9" x14ac:dyDescent="0.25">
      <c r="E91" s="1" t="s">
        <v>130</v>
      </c>
      <c r="F91" s="1">
        <v>122493</v>
      </c>
      <c r="G91" s="1">
        <v>648090</v>
      </c>
      <c r="H91" s="1">
        <v>20579820</v>
      </c>
      <c r="I91" s="1">
        <v>21049103302</v>
      </c>
    </row>
    <row r="92" spans="5:9" x14ac:dyDescent="0.25">
      <c r="E92" s="1" t="s">
        <v>131</v>
      </c>
      <c r="F92" s="1">
        <v>61701</v>
      </c>
      <c r="G92" s="1">
        <v>279541</v>
      </c>
      <c r="H92" s="1">
        <v>8855595</v>
      </c>
      <c r="I92" s="1">
        <v>9071274471</v>
      </c>
    </row>
    <row r="93" spans="5:9" x14ac:dyDescent="0.25">
      <c r="E93" s="1" t="s">
        <v>132</v>
      </c>
      <c r="F93" s="1">
        <v>129174</v>
      </c>
      <c r="G93" s="1">
        <v>649503</v>
      </c>
      <c r="H93" s="1">
        <v>20612278</v>
      </c>
      <c r="I93" s="1">
        <v>21080943922</v>
      </c>
    </row>
    <row r="94" spans="5:9" x14ac:dyDescent="0.25">
      <c r="E94" s="1" t="s">
        <v>133</v>
      </c>
      <c r="F94" s="1">
        <v>65310</v>
      </c>
      <c r="G94" s="1">
        <v>326715</v>
      </c>
      <c r="H94" s="1">
        <v>10293469</v>
      </c>
      <c r="I94" s="1">
        <v>10545966377</v>
      </c>
    </row>
    <row r="95" spans="5:9" x14ac:dyDescent="0.25">
      <c r="E95" s="1" t="s">
        <v>134</v>
      </c>
      <c r="F95" s="1">
        <v>150524</v>
      </c>
      <c r="G95" s="1">
        <v>853026</v>
      </c>
      <c r="H95" s="1">
        <v>22498940</v>
      </c>
      <c r="I95" s="1">
        <v>22670456212</v>
      </c>
    </row>
    <row r="96" spans="5:9" x14ac:dyDescent="0.25">
      <c r="E96" s="1" t="s">
        <v>135</v>
      </c>
      <c r="F96" s="1">
        <v>81685</v>
      </c>
      <c r="G96" s="1">
        <v>450713</v>
      </c>
      <c r="H96" s="1">
        <v>14356189</v>
      </c>
      <c r="I96" s="1">
        <v>14699707153</v>
      </c>
    </row>
    <row r="97" spans="5:9" x14ac:dyDescent="0.25">
      <c r="E97" s="1" t="s">
        <v>136</v>
      </c>
      <c r="F97" s="1">
        <v>132931</v>
      </c>
      <c r="G97" s="1">
        <v>688682</v>
      </c>
      <c r="H97" s="1">
        <v>21898620</v>
      </c>
      <c r="I97" s="1">
        <v>22433002094</v>
      </c>
    </row>
    <row r="98" spans="5:9" x14ac:dyDescent="0.25">
      <c r="E98" s="1" t="s">
        <v>137</v>
      </c>
      <c r="F98" s="1">
        <v>66090</v>
      </c>
      <c r="G98" s="1">
        <v>341693</v>
      </c>
      <c r="H98" s="1">
        <v>10820375</v>
      </c>
      <c r="I98" s="1">
        <v>11082478639</v>
      </c>
    </row>
  </sheetData>
  <mergeCells count="26">
    <mergeCell ref="A20:C22"/>
    <mergeCell ref="E22:E23"/>
    <mergeCell ref="F2:G2"/>
    <mergeCell ref="H2:I2"/>
    <mergeCell ref="J2:K2"/>
    <mergeCell ref="O26:W26"/>
    <mergeCell ref="T2:U2"/>
    <mergeCell ref="V2:W2"/>
    <mergeCell ref="F3:M3"/>
    <mergeCell ref="P3:W3"/>
    <mergeCell ref="L2:M2"/>
    <mergeCell ref="P2:Q2"/>
    <mergeCell ref="R2:S2"/>
    <mergeCell ref="F24:G24"/>
    <mergeCell ref="H24:I24"/>
    <mergeCell ref="J24:K24"/>
    <mergeCell ref="L24:M24"/>
    <mergeCell ref="F25:M25"/>
    <mergeCell ref="F48:M48"/>
    <mergeCell ref="D67:D68"/>
    <mergeCell ref="E43:L43"/>
    <mergeCell ref="E45:E46"/>
    <mergeCell ref="F47:G47"/>
    <mergeCell ref="H47:I47"/>
    <mergeCell ref="J47:K47"/>
    <mergeCell ref="L47:M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W76"/>
  <sheetViews>
    <sheetView topLeftCell="A22" workbookViewId="0">
      <selection activeCell="C49" sqref="C49"/>
    </sheetView>
  </sheetViews>
  <sheetFormatPr defaultRowHeight="15" x14ac:dyDescent="0.25"/>
  <cols>
    <col min="1" max="1" width="13.85546875" bestFit="1" customWidth="1"/>
    <col min="3" max="3" width="12.85546875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9" width="17" bestFit="1" customWidth="1"/>
    <col min="10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2" spans="5:23" x14ac:dyDescent="0.25">
      <c r="E2" s="12" t="s">
        <v>15</v>
      </c>
      <c r="F2" s="45" t="s">
        <v>10</v>
      </c>
      <c r="G2" s="45"/>
      <c r="H2" s="45" t="s">
        <v>11</v>
      </c>
      <c r="I2" s="45"/>
      <c r="J2" s="45" t="s">
        <v>12</v>
      </c>
      <c r="K2" s="45"/>
      <c r="L2" s="45" t="s">
        <v>13</v>
      </c>
      <c r="M2" s="45"/>
      <c r="O2" s="12" t="s">
        <v>15</v>
      </c>
      <c r="P2" s="45" t="s">
        <v>10</v>
      </c>
      <c r="Q2" s="45"/>
      <c r="R2" s="45" t="s">
        <v>11</v>
      </c>
      <c r="S2" s="45"/>
      <c r="T2" s="45" t="s">
        <v>12</v>
      </c>
      <c r="U2" s="45"/>
      <c r="V2" s="45" t="s">
        <v>13</v>
      </c>
      <c r="W2" s="45"/>
    </row>
    <row r="3" spans="5:23" x14ac:dyDescent="0.25">
      <c r="E3" s="6" t="s">
        <v>105</v>
      </c>
      <c r="F3" s="41" t="s">
        <v>37</v>
      </c>
      <c r="G3" s="42"/>
      <c r="H3" s="42"/>
      <c r="I3" s="42"/>
      <c r="J3" s="42"/>
      <c r="K3" s="42"/>
      <c r="L3" s="42"/>
      <c r="M3" s="42"/>
      <c r="O3" s="6" t="s">
        <v>105</v>
      </c>
      <c r="P3" s="41" t="s">
        <v>104</v>
      </c>
      <c r="Q3" s="42"/>
      <c r="R3" s="42"/>
      <c r="S3" s="42"/>
      <c r="T3" s="42"/>
      <c r="U3" s="42"/>
      <c r="V3" s="42"/>
      <c r="W3" s="42"/>
    </row>
    <row r="4" spans="5:23" ht="30" x14ac:dyDescent="0.25">
      <c r="E4" s="13" t="s">
        <v>16</v>
      </c>
      <c r="F4" s="7" t="s">
        <v>7</v>
      </c>
      <c r="G4" s="7" t="s">
        <v>8</v>
      </c>
      <c r="H4" s="7" t="s">
        <v>7</v>
      </c>
      <c r="I4" s="7" t="s">
        <v>8</v>
      </c>
      <c r="J4" s="7" t="s">
        <v>7</v>
      </c>
      <c r="K4" s="7" t="s">
        <v>8</v>
      </c>
      <c r="L4" s="7" t="s">
        <v>7</v>
      </c>
      <c r="M4" s="7" t="s">
        <v>8</v>
      </c>
      <c r="O4" s="13" t="s">
        <v>16</v>
      </c>
      <c r="P4" s="7" t="s">
        <v>7</v>
      </c>
      <c r="Q4" s="7" t="s">
        <v>8</v>
      </c>
      <c r="R4" s="7" t="s">
        <v>7</v>
      </c>
      <c r="S4" s="7" t="s">
        <v>8</v>
      </c>
      <c r="T4" s="7" t="s">
        <v>7</v>
      </c>
      <c r="U4" s="7" t="s">
        <v>8</v>
      </c>
      <c r="V4" s="7" t="s">
        <v>7</v>
      </c>
      <c r="W4" s="7" t="s">
        <v>8</v>
      </c>
    </row>
    <row r="5" spans="5:23" x14ac:dyDescent="0.25">
      <c r="E5" s="18" t="s">
        <v>26</v>
      </c>
      <c r="F5" s="20">
        <f>$F47</f>
        <v>0</v>
      </c>
      <c r="G5" s="20">
        <f>$F46</f>
        <v>0</v>
      </c>
      <c r="H5" s="20">
        <f>$G47</f>
        <v>0</v>
      </c>
      <c r="I5" s="20">
        <f>$G46</f>
        <v>0</v>
      </c>
      <c r="J5" s="20">
        <f>$H47</f>
        <v>0</v>
      </c>
      <c r="K5" s="20">
        <f>$H46</f>
        <v>0</v>
      </c>
      <c r="L5" s="20">
        <f>$I47</f>
        <v>0</v>
      </c>
      <c r="M5" s="20">
        <f>$I46</f>
        <v>0</v>
      </c>
      <c r="O5" s="18" t="s">
        <v>26</v>
      </c>
      <c r="P5" s="22">
        <f>F5*($P$23)/4096</f>
        <v>0</v>
      </c>
      <c r="Q5" s="22">
        <f>G5*($P$23)/4096</f>
        <v>0</v>
      </c>
      <c r="R5" s="22">
        <f>H5*($P$23)/32768</f>
        <v>0</v>
      </c>
      <c r="S5" s="22">
        <f>I5*($P$23)/32768</f>
        <v>0</v>
      </c>
      <c r="T5" s="22">
        <f>J5*($P$23)/(1048576)</f>
        <v>0</v>
      </c>
      <c r="U5" s="22">
        <f>K5*($P$23)/(1048576)</f>
        <v>0</v>
      </c>
      <c r="V5" s="22">
        <f>L5*($P$23)/1073741824</f>
        <v>0</v>
      </c>
      <c r="W5" s="22">
        <f>M5*($P$23)/1073741824</f>
        <v>0</v>
      </c>
    </row>
    <row r="6" spans="5:23" x14ac:dyDescent="0.25">
      <c r="E6" s="33" t="s">
        <v>17</v>
      </c>
      <c r="F6" s="19">
        <f>$F49</f>
        <v>0</v>
      </c>
      <c r="G6" s="19">
        <f>$F48</f>
        <v>0</v>
      </c>
      <c r="H6" s="19">
        <f>$G49</f>
        <v>0</v>
      </c>
      <c r="I6" s="19">
        <f>$G48</f>
        <v>0</v>
      </c>
      <c r="J6" s="19">
        <f>$H49</f>
        <v>0</v>
      </c>
      <c r="K6" s="19">
        <f>$H48</f>
        <v>0</v>
      </c>
      <c r="L6" s="19">
        <f>$I49</f>
        <v>0</v>
      </c>
      <c r="M6" s="19">
        <f>$I48</f>
        <v>0</v>
      </c>
      <c r="O6" s="10" t="s">
        <v>17</v>
      </c>
      <c r="P6" s="22">
        <f t="shared" ref="P6:P20" si="0">F6*($P$23)/4096</f>
        <v>0</v>
      </c>
      <c r="Q6" s="22">
        <f t="shared" ref="Q6:Q20" si="1">G6*($P$23)/4096</f>
        <v>0</v>
      </c>
      <c r="R6" s="22">
        <f t="shared" ref="R6:R20" si="2">H6*($P$23)/32768</f>
        <v>0</v>
      </c>
      <c r="S6" s="22">
        <f t="shared" ref="S6:S20" si="3">I6*($P$23)/32768</f>
        <v>0</v>
      </c>
      <c r="T6" s="22">
        <f t="shared" ref="T6:T20" si="4">J6*($P$23)/(1048576)</f>
        <v>0</v>
      </c>
      <c r="U6" s="22">
        <f t="shared" ref="U6:U20" si="5">K6*($P$23)/(1048576)</f>
        <v>0</v>
      </c>
      <c r="V6" s="22">
        <f t="shared" ref="V6:V20" si="6">L6*($P$23)/1073741824</f>
        <v>0</v>
      </c>
      <c r="W6" s="22">
        <f t="shared" ref="W6:W20" si="7">M6*($P$23)/1073741824</f>
        <v>0</v>
      </c>
    </row>
    <row r="7" spans="5:23" x14ac:dyDescent="0.25">
      <c r="E7" s="33" t="s">
        <v>102</v>
      </c>
      <c r="F7" s="19">
        <f>$F50</f>
        <v>0</v>
      </c>
      <c r="G7" s="19" t="s">
        <v>94</v>
      </c>
      <c r="H7" s="19">
        <f>$G50</f>
        <v>0</v>
      </c>
      <c r="I7" s="19" t="s">
        <v>94</v>
      </c>
      <c r="J7" s="19">
        <f>$H50</f>
        <v>0</v>
      </c>
      <c r="K7" s="19" t="s">
        <v>94</v>
      </c>
      <c r="L7" s="19">
        <f>$I50</f>
        <v>0</v>
      </c>
      <c r="M7" s="19" t="s">
        <v>94</v>
      </c>
      <c r="O7" s="10" t="s">
        <v>103</v>
      </c>
      <c r="P7" s="22">
        <f t="shared" si="0"/>
        <v>0</v>
      </c>
      <c r="Q7" s="22" t="e">
        <f t="shared" si="1"/>
        <v>#VALUE!</v>
      </c>
      <c r="R7" s="22">
        <f t="shared" si="2"/>
        <v>0</v>
      </c>
      <c r="S7" s="22" t="e">
        <f t="shared" si="3"/>
        <v>#VALUE!</v>
      </c>
      <c r="T7" s="22">
        <f t="shared" si="4"/>
        <v>0</v>
      </c>
      <c r="U7" s="22" t="e">
        <f t="shared" si="5"/>
        <v>#VALUE!</v>
      </c>
      <c r="V7" s="22">
        <f t="shared" si="6"/>
        <v>0</v>
      </c>
      <c r="W7" s="22" t="e">
        <f t="shared" si="7"/>
        <v>#VALUE!</v>
      </c>
    </row>
    <row r="8" spans="5:23" x14ac:dyDescent="0.25">
      <c r="E8" s="33" t="s">
        <v>18</v>
      </c>
      <c r="F8" s="21">
        <f>$F52</f>
        <v>0</v>
      </c>
      <c r="G8" s="19">
        <f>$F51</f>
        <v>0</v>
      </c>
      <c r="H8" s="21">
        <f>$G52</f>
        <v>0</v>
      </c>
      <c r="I8" s="19">
        <f>$G51</f>
        <v>0</v>
      </c>
      <c r="J8" s="21">
        <f>$H52</f>
        <v>0</v>
      </c>
      <c r="K8" s="19">
        <f>$H51</f>
        <v>0</v>
      </c>
      <c r="L8" s="21">
        <f>$I52</f>
        <v>0</v>
      </c>
      <c r="M8" s="19">
        <f>$I51</f>
        <v>0</v>
      </c>
      <c r="O8" s="5" t="s">
        <v>18</v>
      </c>
      <c r="P8" s="22">
        <f t="shared" si="0"/>
        <v>0</v>
      </c>
      <c r="Q8" s="22">
        <f t="shared" si="1"/>
        <v>0</v>
      </c>
      <c r="R8" s="22">
        <f t="shared" si="2"/>
        <v>0</v>
      </c>
      <c r="S8" s="22">
        <f t="shared" si="3"/>
        <v>0</v>
      </c>
      <c r="T8" s="22">
        <f t="shared" si="4"/>
        <v>0</v>
      </c>
      <c r="U8" s="22">
        <f t="shared" si="5"/>
        <v>0</v>
      </c>
      <c r="V8" s="22">
        <f t="shared" si="6"/>
        <v>0</v>
      </c>
      <c r="W8" s="22">
        <f t="shared" si="7"/>
        <v>0</v>
      </c>
    </row>
    <row r="9" spans="5:23" x14ac:dyDescent="0.25">
      <c r="E9" s="33" t="s">
        <v>27</v>
      </c>
      <c r="F9" s="21">
        <f>$F54</f>
        <v>0</v>
      </c>
      <c r="G9" s="19">
        <f>$F53</f>
        <v>0</v>
      </c>
      <c r="H9" s="21">
        <f>$G54</f>
        <v>0</v>
      </c>
      <c r="I9" s="19">
        <f>$G53</f>
        <v>0</v>
      </c>
      <c r="J9" s="21">
        <f>$H54</f>
        <v>0</v>
      </c>
      <c r="K9" s="19">
        <f>$H53</f>
        <v>0</v>
      </c>
      <c r="L9" s="21">
        <f>$I54</f>
        <v>0</v>
      </c>
      <c r="M9" s="19">
        <f>$I53</f>
        <v>0</v>
      </c>
      <c r="O9" s="4" t="s">
        <v>27</v>
      </c>
      <c r="P9" s="22">
        <f t="shared" si="0"/>
        <v>0</v>
      </c>
      <c r="Q9" s="22">
        <f t="shared" si="1"/>
        <v>0</v>
      </c>
      <c r="R9" s="22">
        <f t="shared" si="2"/>
        <v>0</v>
      </c>
      <c r="S9" s="22">
        <f t="shared" si="3"/>
        <v>0</v>
      </c>
      <c r="T9" s="22">
        <f t="shared" si="4"/>
        <v>0</v>
      </c>
      <c r="U9" s="22">
        <f t="shared" si="5"/>
        <v>0</v>
      </c>
      <c r="V9" s="22">
        <f t="shared" si="6"/>
        <v>0</v>
      </c>
      <c r="W9" s="22">
        <f t="shared" si="7"/>
        <v>0</v>
      </c>
    </row>
    <row r="10" spans="5:23" x14ac:dyDescent="0.25">
      <c r="E10" s="33" t="s">
        <v>21</v>
      </c>
      <c r="F10" s="21">
        <f>$F56</f>
        <v>0</v>
      </c>
      <c r="G10" s="19">
        <f>$F55</f>
        <v>0</v>
      </c>
      <c r="H10" s="21">
        <f>$G56</f>
        <v>0</v>
      </c>
      <c r="I10" s="19">
        <f>$G55</f>
        <v>0</v>
      </c>
      <c r="J10" s="21">
        <f>$H56</f>
        <v>0</v>
      </c>
      <c r="K10" s="19">
        <f>$H55</f>
        <v>0</v>
      </c>
      <c r="L10" s="21">
        <f>$I56</f>
        <v>0</v>
      </c>
      <c r="M10" s="19">
        <f>$I55</f>
        <v>0</v>
      </c>
      <c r="O10" s="4" t="s">
        <v>21</v>
      </c>
      <c r="P10" s="22">
        <f t="shared" si="0"/>
        <v>0</v>
      </c>
      <c r="Q10" s="22">
        <f t="shared" si="1"/>
        <v>0</v>
      </c>
      <c r="R10" s="22">
        <f t="shared" si="2"/>
        <v>0</v>
      </c>
      <c r="S10" s="22">
        <f t="shared" si="3"/>
        <v>0</v>
      </c>
      <c r="T10" s="22">
        <f t="shared" si="4"/>
        <v>0</v>
      </c>
      <c r="U10" s="22">
        <f t="shared" si="5"/>
        <v>0</v>
      </c>
      <c r="V10" s="22">
        <f t="shared" si="6"/>
        <v>0</v>
      </c>
      <c r="W10" s="22">
        <f t="shared" si="7"/>
        <v>0</v>
      </c>
    </row>
    <row r="11" spans="5:23" x14ac:dyDescent="0.25">
      <c r="E11" s="33" t="s">
        <v>22</v>
      </c>
      <c r="F11" s="21">
        <f>$F58</f>
        <v>0</v>
      </c>
      <c r="G11" s="19">
        <f>$F57</f>
        <v>0</v>
      </c>
      <c r="H11" s="21">
        <f>$G58</f>
        <v>0</v>
      </c>
      <c r="I11" s="19">
        <f>$G57</f>
        <v>0</v>
      </c>
      <c r="J11" s="21">
        <f>$H58</f>
        <v>0</v>
      </c>
      <c r="K11" s="19">
        <f>$H57</f>
        <v>0</v>
      </c>
      <c r="L11" s="21">
        <f>$I58</f>
        <v>0</v>
      </c>
      <c r="M11" s="19">
        <f>$I57</f>
        <v>0</v>
      </c>
      <c r="O11" s="4" t="s">
        <v>22</v>
      </c>
      <c r="P11" s="22">
        <f t="shared" si="0"/>
        <v>0</v>
      </c>
      <c r="Q11" s="22">
        <f t="shared" si="1"/>
        <v>0</v>
      </c>
      <c r="R11" s="22">
        <f t="shared" si="2"/>
        <v>0</v>
      </c>
      <c r="S11" s="22">
        <f t="shared" si="3"/>
        <v>0</v>
      </c>
      <c r="T11" s="22">
        <f t="shared" si="4"/>
        <v>0</v>
      </c>
      <c r="U11" s="22">
        <f t="shared" si="5"/>
        <v>0</v>
      </c>
      <c r="V11" s="22">
        <f t="shared" si="6"/>
        <v>0</v>
      </c>
      <c r="W11" s="22">
        <f t="shared" si="7"/>
        <v>0</v>
      </c>
    </row>
    <row r="12" spans="5:23" x14ac:dyDescent="0.25">
      <c r="E12" s="33" t="s">
        <v>23</v>
      </c>
      <c r="F12" s="21">
        <f>$F60</f>
        <v>0</v>
      </c>
      <c r="G12" s="19">
        <f>$F59</f>
        <v>0</v>
      </c>
      <c r="H12" s="21">
        <f>$G60</f>
        <v>0</v>
      </c>
      <c r="I12" s="19">
        <f>$G59</f>
        <v>0</v>
      </c>
      <c r="J12" s="21">
        <f>$H60</f>
        <v>0</v>
      </c>
      <c r="K12" s="19">
        <f>$H59</f>
        <v>0</v>
      </c>
      <c r="L12" s="21">
        <f>$I60</f>
        <v>0</v>
      </c>
      <c r="M12" s="19">
        <f>$I59</f>
        <v>0</v>
      </c>
      <c r="O12" s="4" t="s">
        <v>23</v>
      </c>
      <c r="P12" s="22">
        <f t="shared" si="0"/>
        <v>0</v>
      </c>
      <c r="Q12" s="22">
        <f t="shared" si="1"/>
        <v>0</v>
      </c>
      <c r="R12" s="22">
        <f t="shared" si="2"/>
        <v>0</v>
      </c>
      <c r="S12" s="22">
        <f t="shared" si="3"/>
        <v>0</v>
      </c>
      <c r="T12" s="22">
        <f t="shared" si="4"/>
        <v>0</v>
      </c>
      <c r="U12" s="22">
        <f t="shared" si="5"/>
        <v>0</v>
      </c>
      <c r="V12" s="22">
        <f t="shared" si="6"/>
        <v>0</v>
      </c>
      <c r="W12" s="22">
        <f t="shared" si="7"/>
        <v>0</v>
      </c>
    </row>
    <row r="13" spans="5:23" x14ac:dyDescent="0.25">
      <c r="E13" s="33" t="s">
        <v>35</v>
      </c>
      <c r="F13" s="21">
        <f>$F62</f>
        <v>0</v>
      </c>
      <c r="G13" s="19">
        <f>$F61</f>
        <v>0</v>
      </c>
      <c r="H13" s="21">
        <f>$G62</f>
        <v>0</v>
      </c>
      <c r="I13" s="19">
        <f>$G61</f>
        <v>0</v>
      </c>
      <c r="J13" s="21">
        <f>$H62</f>
        <v>0</v>
      </c>
      <c r="K13" s="19">
        <f>$H61</f>
        <v>0</v>
      </c>
      <c r="L13" s="21">
        <f>$I62</f>
        <v>0</v>
      </c>
      <c r="M13" s="19">
        <f>$I61</f>
        <v>0</v>
      </c>
      <c r="O13" s="4" t="s">
        <v>35</v>
      </c>
      <c r="P13" s="22">
        <f t="shared" si="0"/>
        <v>0</v>
      </c>
      <c r="Q13" s="22">
        <f t="shared" si="1"/>
        <v>0</v>
      </c>
      <c r="R13" s="22">
        <f t="shared" si="2"/>
        <v>0</v>
      </c>
      <c r="S13" s="22">
        <f t="shared" si="3"/>
        <v>0</v>
      </c>
      <c r="T13" s="22">
        <f t="shared" si="4"/>
        <v>0</v>
      </c>
      <c r="U13" s="22">
        <f t="shared" si="5"/>
        <v>0</v>
      </c>
      <c r="V13" s="22">
        <f t="shared" si="6"/>
        <v>0</v>
      </c>
      <c r="W13" s="22">
        <f t="shared" si="7"/>
        <v>0</v>
      </c>
    </row>
    <row r="14" spans="5:23" x14ac:dyDescent="0.25">
      <c r="E14" s="33" t="s">
        <v>36</v>
      </c>
      <c r="F14" s="21">
        <f>$F64</f>
        <v>0</v>
      </c>
      <c r="G14" s="19">
        <f>$F63</f>
        <v>0</v>
      </c>
      <c r="H14" s="21">
        <f>$G64</f>
        <v>0</v>
      </c>
      <c r="I14" s="19">
        <f>$G63</f>
        <v>0</v>
      </c>
      <c r="J14" s="21">
        <f>$H64</f>
        <v>0</v>
      </c>
      <c r="K14" s="19">
        <f>$H63</f>
        <v>0</v>
      </c>
      <c r="L14" s="21">
        <f>$I64</f>
        <v>0</v>
      </c>
      <c r="M14" s="19">
        <f>$I63</f>
        <v>0</v>
      </c>
      <c r="O14" s="4" t="s">
        <v>36</v>
      </c>
      <c r="P14" s="22">
        <f t="shared" si="0"/>
        <v>0</v>
      </c>
      <c r="Q14" s="22">
        <f t="shared" si="1"/>
        <v>0</v>
      </c>
      <c r="R14" s="22">
        <f t="shared" si="2"/>
        <v>0</v>
      </c>
      <c r="S14" s="22">
        <f t="shared" si="3"/>
        <v>0</v>
      </c>
      <c r="T14" s="22">
        <f t="shared" si="4"/>
        <v>0</v>
      </c>
      <c r="U14" s="22">
        <f t="shared" si="5"/>
        <v>0</v>
      </c>
      <c r="V14" s="22">
        <f t="shared" si="6"/>
        <v>0</v>
      </c>
      <c r="W14" s="22">
        <f t="shared" si="7"/>
        <v>0</v>
      </c>
    </row>
    <row r="15" spans="5:23" x14ac:dyDescent="0.25">
      <c r="E15" s="33" t="s">
        <v>24</v>
      </c>
      <c r="F15" s="21">
        <f>$F66</f>
        <v>0</v>
      </c>
      <c r="G15" s="19">
        <f>$F65</f>
        <v>0</v>
      </c>
      <c r="H15" s="21">
        <f>$G66</f>
        <v>0</v>
      </c>
      <c r="I15" s="19">
        <f>$G65</f>
        <v>0</v>
      </c>
      <c r="J15" s="21">
        <f>$H66</f>
        <v>0</v>
      </c>
      <c r="K15" s="19">
        <f>$H65</f>
        <v>0</v>
      </c>
      <c r="L15" s="21">
        <f>$I66</f>
        <v>0</v>
      </c>
      <c r="M15" s="19">
        <f>$I65</f>
        <v>0</v>
      </c>
      <c r="O15" s="4" t="s">
        <v>24</v>
      </c>
      <c r="P15" s="22">
        <f t="shared" si="0"/>
        <v>0</v>
      </c>
      <c r="Q15" s="22">
        <f t="shared" si="1"/>
        <v>0</v>
      </c>
      <c r="R15" s="22">
        <f t="shared" si="2"/>
        <v>0</v>
      </c>
      <c r="S15" s="22">
        <f t="shared" si="3"/>
        <v>0</v>
      </c>
      <c r="T15" s="22">
        <f t="shared" si="4"/>
        <v>0</v>
      </c>
      <c r="U15" s="22">
        <f t="shared" si="5"/>
        <v>0</v>
      </c>
      <c r="V15" s="22">
        <f t="shared" si="6"/>
        <v>0</v>
      </c>
      <c r="W15" s="22">
        <f t="shared" si="7"/>
        <v>0</v>
      </c>
    </row>
    <row r="16" spans="5:23" x14ac:dyDescent="0.25">
      <c r="E16" s="33" t="s">
        <v>25</v>
      </c>
      <c r="F16" s="21">
        <f>$F68</f>
        <v>0</v>
      </c>
      <c r="G16" s="19">
        <f>$F67</f>
        <v>0</v>
      </c>
      <c r="H16" s="21">
        <f>$G68</f>
        <v>0</v>
      </c>
      <c r="I16" s="19">
        <f>$G67</f>
        <v>0</v>
      </c>
      <c r="J16" s="21">
        <f>$H68</f>
        <v>0</v>
      </c>
      <c r="K16" s="19">
        <f>$H67</f>
        <v>0</v>
      </c>
      <c r="L16" s="21">
        <f>$I68</f>
        <v>0</v>
      </c>
      <c r="M16" s="19">
        <f>$I67</f>
        <v>0</v>
      </c>
      <c r="O16" s="4" t="s">
        <v>25</v>
      </c>
      <c r="P16" s="22">
        <f t="shared" si="0"/>
        <v>0</v>
      </c>
      <c r="Q16" s="22">
        <f t="shared" si="1"/>
        <v>0</v>
      </c>
      <c r="R16" s="22">
        <f t="shared" si="2"/>
        <v>0</v>
      </c>
      <c r="S16" s="22">
        <f t="shared" si="3"/>
        <v>0</v>
      </c>
      <c r="T16" s="22">
        <f t="shared" si="4"/>
        <v>0</v>
      </c>
      <c r="U16" s="22">
        <f t="shared" si="5"/>
        <v>0</v>
      </c>
      <c r="V16" s="22">
        <f t="shared" si="6"/>
        <v>0</v>
      </c>
      <c r="W16" s="22">
        <f t="shared" si="7"/>
        <v>0</v>
      </c>
    </row>
    <row r="17" spans="5:23" x14ac:dyDescent="0.25">
      <c r="E17" s="35" t="s">
        <v>28</v>
      </c>
      <c r="F17" s="21">
        <f>$F70</f>
        <v>0</v>
      </c>
      <c r="G17" s="19">
        <f>$F69</f>
        <v>0</v>
      </c>
      <c r="H17" s="21">
        <f>$G70</f>
        <v>0</v>
      </c>
      <c r="I17" s="19">
        <f>$G69</f>
        <v>0</v>
      </c>
      <c r="J17" s="21">
        <f>$H70</f>
        <v>0</v>
      </c>
      <c r="K17" s="19">
        <f>$H69</f>
        <v>0</v>
      </c>
      <c r="L17" s="21">
        <f>$I70</f>
        <v>0</v>
      </c>
      <c r="M17" s="19">
        <f>$I69</f>
        <v>0</v>
      </c>
      <c r="O17" s="4" t="s">
        <v>28</v>
      </c>
      <c r="P17" s="22">
        <f t="shared" si="0"/>
        <v>0</v>
      </c>
      <c r="Q17" s="22">
        <f t="shared" si="1"/>
        <v>0</v>
      </c>
      <c r="R17" s="22">
        <f t="shared" si="2"/>
        <v>0</v>
      </c>
      <c r="S17" s="22">
        <f t="shared" si="3"/>
        <v>0</v>
      </c>
      <c r="T17" s="22">
        <f t="shared" si="4"/>
        <v>0</v>
      </c>
      <c r="U17" s="22">
        <f t="shared" si="5"/>
        <v>0</v>
      </c>
      <c r="V17" s="22">
        <f t="shared" si="6"/>
        <v>0</v>
      </c>
      <c r="W17" s="22">
        <f t="shared" si="7"/>
        <v>0</v>
      </c>
    </row>
    <row r="18" spans="5:23" x14ac:dyDescent="0.25">
      <c r="E18" s="35" t="s">
        <v>29</v>
      </c>
      <c r="F18" s="21">
        <f>$F72</f>
        <v>0</v>
      </c>
      <c r="G18" s="19">
        <f>$F71</f>
        <v>0</v>
      </c>
      <c r="H18" s="21">
        <f>$G72</f>
        <v>0</v>
      </c>
      <c r="I18" s="19">
        <f>$G71</f>
        <v>0</v>
      </c>
      <c r="J18" s="21">
        <f>$H72</f>
        <v>0</v>
      </c>
      <c r="K18" s="19">
        <f>$H71</f>
        <v>0</v>
      </c>
      <c r="L18" s="21">
        <f>$I72</f>
        <v>0</v>
      </c>
      <c r="M18" s="19">
        <f>$I71</f>
        <v>0</v>
      </c>
      <c r="O18" s="4" t="s">
        <v>29</v>
      </c>
      <c r="P18" s="22">
        <f t="shared" si="0"/>
        <v>0</v>
      </c>
      <c r="Q18" s="22">
        <f t="shared" si="1"/>
        <v>0</v>
      </c>
      <c r="R18" s="22">
        <f t="shared" si="2"/>
        <v>0</v>
      </c>
      <c r="S18" s="22">
        <f t="shared" si="3"/>
        <v>0</v>
      </c>
      <c r="T18" s="22">
        <f t="shared" si="4"/>
        <v>0</v>
      </c>
      <c r="U18" s="22">
        <f t="shared" si="5"/>
        <v>0</v>
      </c>
      <c r="V18" s="22">
        <f t="shared" si="6"/>
        <v>0</v>
      </c>
      <c r="W18" s="22">
        <f t="shared" si="7"/>
        <v>0</v>
      </c>
    </row>
    <row r="19" spans="5:23" x14ac:dyDescent="0.25">
      <c r="E19" s="35" t="s">
        <v>30</v>
      </c>
      <c r="F19" s="21">
        <f>$F74</f>
        <v>0</v>
      </c>
      <c r="G19" s="19">
        <f>$F73</f>
        <v>0</v>
      </c>
      <c r="H19" s="21">
        <f>$G74</f>
        <v>0</v>
      </c>
      <c r="I19" s="19">
        <f>$G73</f>
        <v>0</v>
      </c>
      <c r="J19" s="21">
        <f>$H74</f>
        <v>0</v>
      </c>
      <c r="K19" s="19">
        <f>$H73</f>
        <v>0</v>
      </c>
      <c r="L19" s="21">
        <f>$I74</f>
        <v>0</v>
      </c>
      <c r="M19" s="19">
        <f>$I73</f>
        <v>0</v>
      </c>
      <c r="O19" s="9" t="s">
        <v>30</v>
      </c>
      <c r="P19" s="22">
        <f t="shared" si="0"/>
        <v>0</v>
      </c>
      <c r="Q19" s="22">
        <f t="shared" si="1"/>
        <v>0</v>
      </c>
      <c r="R19" s="22">
        <f t="shared" si="2"/>
        <v>0</v>
      </c>
      <c r="S19" s="22">
        <f t="shared" si="3"/>
        <v>0</v>
      </c>
      <c r="T19" s="22">
        <f t="shared" si="4"/>
        <v>0</v>
      </c>
      <c r="U19" s="22">
        <f t="shared" si="5"/>
        <v>0</v>
      </c>
      <c r="V19" s="22">
        <f t="shared" si="6"/>
        <v>0</v>
      </c>
      <c r="W19" s="22">
        <f t="shared" si="7"/>
        <v>0</v>
      </c>
    </row>
    <row r="20" spans="5:23" x14ac:dyDescent="0.25">
      <c r="E20" s="35" t="s">
        <v>31</v>
      </c>
      <c r="F20" s="21">
        <f>$F76</f>
        <v>0</v>
      </c>
      <c r="G20" s="19">
        <f>$F75</f>
        <v>0</v>
      </c>
      <c r="H20" s="21">
        <f>$G76</f>
        <v>0</v>
      </c>
      <c r="I20" s="19">
        <f>$G75</f>
        <v>0</v>
      </c>
      <c r="J20" s="21">
        <f>$H76</f>
        <v>0</v>
      </c>
      <c r="K20" s="19">
        <f>$H75</f>
        <v>0</v>
      </c>
      <c r="L20" s="21">
        <f>$I76</f>
        <v>0</v>
      </c>
      <c r="M20" s="19">
        <f>$I75</f>
        <v>0</v>
      </c>
      <c r="O20" s="10" t="s">
        <v>31</v>
      </c>
      <c r="P20" s="22">
        <f t="shared" si="0"/>
        <v>0</v>
      </c>
      <c r="Q20" s="22">
        <f t="shared" si="1"/>
        <v>0</v>
      </c>
      <c r="R20" s="22">
        <f t="shared" si="2"/>
        <v>0</v>
      </c>
      <c r="S20" s="22">
        <f t="shared" si="3"/>
        <v>0</v>
      </c>
      <c r="T20" s="22">
        <f t="shared" si="4"/>
        <v>0</v>
      </c>
      <c r="U20" s="22">
        <f t="shared" si="5"/>
        <v>0</v>
      </c>
      <c r="V20" s="22">
        <f t="shared" si="6"/>
        <v>0</v>
      </c>
      <c r="W20" s="22">
        <f t="shared" si="7"/>
        <v>0</v>
      </c>
    </row>
    <row r="21" spans="5:23" x14ac:dyDescent="0.25">
      <c r="E21" s="3"/>
      <c r="F21" s="27"/>
      <c r="G21" s="27"/>
      <c r="H21" s="27"/>
      <c r="I21" s="27"/>
      <c r="J21" s="27"/>
      <c r="K21" s="27"/>
      <c r="L21" s="27"/>
      <c r="M21" s="27"/>
      <c r="O21" s="3"/>
      <c r="P21" s="28"/>
      <c r="Q21" s="28"/>
      <c r="R21" s="28"/>
      <c r="S21" s="28"/>
      <c r="T21" s="28"/>
      <c r="U21" s="28"/>
      <c r="V21" s="28"/>
      <c r="W21" s="28"/>
    </row>
    <row r="23" spans="5:23" ht="15" customHeight="1" x14ac:dyDescent="0.25">
      <c r="E23" s="43" t="s">
        <v>55</v>
      </c>
      <c r="O23" t="s">
        <v>106</v>
      </c>
      <c r="P23">
        <v>2.7</v>
      </c>
    </row>
    <row r="24" spans="5:23" x14ac:dyDescent="0.25">
      <c r="E24" s="44"/>
    </row>
    <row r="25" spans="5:23" x14ac:dyDescent="0.25">
      <c r="E25" s="12" t="s">
        <v>101</v>
      </c>
      <c r="F25" s="45" t="s">
        <v>95</v>
      </c>
      <c r="G25" s="45"/>
      <c r="H25" s="45" t="s">
        <v>96</v>
      </c>
      <c r="I25" s="45"/>
      <c r="J25" s="45" t="s">
        <v>97</v>
      </c>
      <c r="K25" s="45"/>
      <c r="L25" s="45" t="s">
        <v>98</v>
      </c>
      <c r="M25" s="45"/>
    </row>
    <row r="26" spans="5:23" x14ac:dyDescent="0.25">
      <c r="E26" s="6" t="s">
        <v>105</v>
      </c>
      <c r="F26" s="41" t="s">
        <v>56</v>
      </c>
      <c r="G26" s="42"/>
      <c r="H26" s="42"/>
      <c r="I26" s="42"/>
      <c r="J26" s="42"/>
      <c r="K26" s="42"/>
      <c r="L26" s="42"/>
      <c r="M26" s="42"/>
    </row>
    <row r="27" spans="5:23" ht="30" x14ac:dyDescent="0.25">
      <c r="E27" s="13" t="s">
        <v>16</v>
      </c>
      <c r="F27" s="7" t="s">
        <v>7</v>
      </c>
      <c r="G27" s="7" t="s">
        <v>8</v>
      </c>
      <c r="H27" s="7" t="s">
        <v>7</v>
      </c>
      <c r="I27" s="7" t="s">
        <v>8</v>
      </c>
      <c r="J27" s="7" t="s">
        <v>7</v>
      </c>
      <c r="K27" s="7" t="s">
        <v>8</v>
      </c>
      <c r="L27" s="7" t="s">
        <v>7</v>
      </c>
      <c r="M27" s="7" t="s">
        <v>8</v>
      </c>
    </row>
    <row r="28" spans="5:23" x14ac:dyDescent="0.25">
      <c r="E28" s="18" t="s">
        <v>26</v>
      </c>
      <c r="F28" s="20" t="e">
        <f>(((4*1024*4)/(1024*1024))/F5)*10^9</f>
        <v>#DIV/0!</v>
      </c>
      <c r="G28" s="20" t="e">
        <f>(((4096*8)/(1024*1024))/G5)*10^9</f>
        <v>#DIV/0!</v>
      </c>
      <c r="H28" s="20" t="e">
        <f>(((32*1024*4)/(1024*1024))/H5)*10^9</f>
        <v>#DIV/0!</v>
      </c>
      <c r="I28" s="20" t="e">
        <f>(((32*1024*8)/(1024*1024))/I5)*10^9</f>
        <v>#DIV/0!</v>
      </c>
      <c r="J28" s="20" t="e">
        <f>(((1*1024*1024*8)/(1024*1024))/J5)*10^9</f>
        <v>#DIV/0!</v>
      </c>
      <c r="K28" s="20" t="e">
        <f>(((1*1024*1024*8)/(1024*1024))/K5)*10^9</f>
        <v>#DIV/0!</v>
      </c>
      <c r="L28" s="20" t="e">
        <f>(((1*1024*1024*1024*4)/(1024*1024))/L5)*10^9</f>
        <v>#DIV/0!</v>
      </c>
      <c r="M28" s="20" t="e">
        <f>(((1*1024*1024*1024*8)/(1024*1024))/M5)*10^9</f>
        <v>#DIV/0!</v>
      </c>
    </row>
    <row r="29" spans="5:23" x14ac:dyDescent="0.25">
      <c r="E29" s="10" t="s">
        <v>17</v>
      </c>
      <c r="F29" s="20" t="e">
        <f>(((4*1024*4)/(1024*1024))/F6)*10^9</f>
        <v>#DIV/0!</v>
      </c>
      <c r="G29" s="20" t="e">
        <f>(((4096*8)/(1024*1024))/G6)*10^9</f>
        <v>#DIV/0!</v>
      </c>
      <c r="H29" s="20" t="e">
        <f>(((32*1024*4)/(1024*1024))/H6)*10^9</f>
        <v>#DIV/0!</v>
      </c>
      <c r="I29" s="20" t="e">
        <f>(((32*1024*8)/(1024*1024))/I6)*10^9</f>
        <v>#DIV/0!</v>
      </c>
      <c r="J29" s="20" t="e">
        <f>(((1*1024*1024*4)/(1024*1024))/J6)*10^9</f>
        <v>#DIV/0!</v>
      </c>
      <c r="K29" s="20" t="e">
        <f>(((1*1024*1024*8)/(1024*1024))/K6)*10^9</f>
        <v>#DIV/0!</v>
      </c>
      <c r="L29" s="20" t="e">
        <f>(((1*1024*1024*1024*4)/(1024*1024))/L6)*10^9</f>
        <v>#DIV/0!</v>
      </c>
      <c r="M29" s="20" t="e">
        <f>(((1*1024*1024*1024*8)/(1024*1024))/M6)*10^9</f>
        <v>#DIV/0!</v>
      </c>
    </row>
    <row r="30" spans="5:23" x14ac:dyDescent="0.25">
      <c r="E30" s="10" t="s">
        <v>99</v>
      </c>
      <c r="F30" s="20" t="e">
        <f>(((4*1024)/(1024*1024))/F7)*10^9</f>
        <v>#DIV/0!</v>
      </c>
      <c r="G30" s="20" t="s">
        <v>94</v>
      </c>
      <c r="H30" s="20" t="e">
        <f>(((32*1024)/(1024*1024))/H7)*10^9</f>
        <v>#DIV/0!</v>
      </c>
      <c r="I30" s="20" t="s">
        <v>94</v>
      </c>
      <c r="J30" s="20" t="e">
        <f>(((1*1024*1024)/(1024*1024))/J7)*10^9</f>
        <v>#DIV/0!</v>
      </c>
      <c r="K30" s="20" t="s">
        <v>94</v>
      </c>
      <c r="L30" s="20" t="e">
        <f>(((1*1024*1024*1024)/(1024*1024))/L7)*10^9</f>
        <v>#DIV/0!</v>
      </c>
      <c r="M30" s="20" t="s">
        <v>94</v>
      </c>
    </row>
    <row r="31" spans="5:23" x14ac:dyDescent="0.25">
      <c r="E31" s="5" t="s">
        <v>18</v>
      </c>
      <c r="F31" s="20" t="e">
        <f t="shared" ref="F31" si="8">(((4*1024*4)/(1024*1024))/F8)*10^9</f>
        <v>#DIV/0!</v>
      </c>
      <c r="G31" s="20" t="e">
        <f t="shared" ref="G31" si="9">(((4096*8)/(1024*1024))/G8)*10^9</f>
        <v>#DIV/0!</v>
      </c>
      <c r="H31" s="20" t="e">
        <f t="shared" ref="H31" si="10">(((32*1024*4)/(1024*1024))/H8)*10^9</f>
        <v>#DIV/0!</v>
      </c>
      <c r="I31" s="20" t="e">
        <f t="shared" ref="I31" si="11">(((32*1024*8)/(1024*1024))/I8)*10^9</f>
        <v>#DIV/0!</v>
      </c>
      <c r="J31" s="20" t="e">
        <f t="shared" ref="J31" si="12">(((1*1024*1024*4)/(1024*1024))/J8)*10^9</f>
        <v>#DIV/0!</v>
      </c>
      <c r="K31" s="20" t="e">
        <f t="shared" ref="K31" si="13">(((1*1024*1024*8)/(1024*1024))/K8)*10^9</f>
        <v>#DIV/0!</v>
      </c>
      <c r="L31" s="20" t="e">
        <f t="shared" ref="L31" si="14">(((1*1024*1024*1024*4)/(1024*1024))/L8)*10^9</f>
        <v>#DIV/0!</v>
      </c>
      <c r="M31" s="20" t="e">
        <f t="shared" ref="M31" si="15">(((1*1024*1024*1024*8)/(1024*1024))/M8)*10^9</f>
        <v>#DIV/0!</v>
      </c>
    </row>
    <row r="32" spans="5:23" x14ac:dyDescent="0.25">
      <c r="E32" s="4" t="s">
        <v>27</v>
      </c>
      <c r="F32" s="20" t="e">
        <f t="shared" ref="F32:F43" si="16">(((4*1024*4)/(1024*1024))/F9)*10^9</f>
        <v>#DIV/0!</v>
      </c>
      <c r="G32" s="20" t="e">
        <f t="shared" ref="G32:G43" si="17">(((4096*8)/(1024*1024))/G9)*10^9</f>
        <v>#DIV/0!</v>
      </c>
      <c r="H32" s="20" t="e">
        <f t="shared" ref="H32:H43" si="18">(((32*1024*4)/(1024*1024))/H9)*10^9</f>
        <v>#DIV/0!</v>
      </c>
      <c r="I32" s="20" t="e">
        <f t="shared" ref="I32:I43" si="19">(((32*1024*8)/(1024*1024))/I9)*10^9</f>
        <v>#DIV/0!</v>
      </c>
      <c r="J32" s="20" t="e">
        <f t="shared" ref="J32:J43" si="20">(((1*1024*1024*4)/(1024*1024))/J9)*10^9</f>
        <v>#DIV/0!</v>
      </c>
      <c r="K32" s="20" t="e">
        <f t="shared" ref="K32:K43" si="21">(((1*1024*1024*8)/(1024*1024))/K9)*10^9</f>
        <v>#DIV/0!</v>
      </c>
      <c r="L32" s="20" t="e">
        <f t="shared" ref="L32:L43" si="22">(((1*1024*1024*1024*4)/(1024*1024))/L9)*10^9</f>
        <v>#DIV/0!</v>
      </c>
      <c r="M32" s="20" t="e">
        <f t="shared" ref="M32:M43" si="23">(((1*1024*1024*1024*8)/(1024*1024))/M9)*10^9</f>
        <v>#DIV/0!</v>
      </c>
    </row>
    <row r="33" spans="4:13" x14ac:dyDescent="0.25">
      <c r="E33" s="4" t="s">
        <v>21</v>
      </c>
      <c r="F33" s="20" t="e">
        <f t="shared" si="16"/>
        <v>#DIV/0!</v>
      </c>
      <c r="G33" s="20" t="e">
        <f t="shared" si="17"/>
        <v>#DIV/0!</v>
      </c>
      <c r="H33" s="20" t="e">
        <f t="shared" si="18"/>
        <v>#DIV/0!</v>
      </c>
      <c r="I33" s="20" t="e">
        <f t="shared" si="19"/>
        <v>#DIV/0!</v>
      </c>
      <c r="J33" s="20" t="e">
        <f t="shared" si="20"/>
        <v>#DIV/0!</v>
      </c>
      <c r="K33" s="20" t="e">
        <f t="shared" si="21"/>
        <v>#DIV/0!</v>
      </c>
      <c r="L33" s="20" t="e">
        <f t="shared" si="22"/>
        <v>#DIV/0!</v>
      </c>
      <c r="M33" s="20" t="e">
        <f t="shared" si="23"/>
        <v>#DIV/0!</v>
      </c>
    </row>
    <row r="34" spans="4:13" x14ac:dyDescent="0.25">
      <c r="E34" s="4" t="s">
        <v>22</v>
      </c>
      <c r="F34" s="20" t="e">
        <f t="shared" si="16"/>
        <v>#DIV/0!</v>
      </c>
      <c r="G34" s="20" t="e">
        <f t="shared" si="17"/>
        <v>#DIV/0!</v>
      </c>
      <c r="H34" s="20" t="e">
        <f t="shared" si="18"/>
        <v>#DIV/0!</v>
      </c>
      <c r="I34" s="20" t="e">
        <f t="shared" si="19"/>
        <v>#DIV/0!</v>
      </c>
      <c r="J34" s="20" t="e">
        <f t="shared" si="20"/>
        <v>#DIV/0!</v>
      </c>
      <c r="K34" s="20" t="e">
        <f t="shared" si="21"/>
        <v>#DIV/0!</v>
      </c>
      <c r="L34" s="20" t="e">
        <f t="shared" si="22"/>
        <v>#DIV/0!</v>
      </c>
      <c r="M34" s="20" t="e">
        <f t="shared" si="23"/>
        <v>#DIV/0!</v>
      </c>
    </row>
    <row r="35" spans="4:13" x14ac:dyDescent="0.25">
      <c r="E35" s="4" t="s">
        <v>23</v>
      </c>
      <c r="F35" s="20" t="e">
        <f t="shared" si="16"/>
        <v>#DIV/0!</v>
      </c>
      <c r="G35" s="20" t="e">
        <f t="shared" si="17"/>
        <v>#DIV/0!</v>
      </c>
      <c r="H35" s="20" t="e">
        <f t="shared" si="18"/>
        <v>#DIV/0!</v>
      </c>
      <c r="I35" s="20" t="e">
        <f t="shared" si="19"/>
        <v>#DIV/0!</v>
      </c>
      <c r="J35" s="20" t="e">
        <f t="shared" si="20"/>
        <v>#DIV/0!</v>
      </c>
      <c r="K35" s="20" t="e">
        <f t="shared" si="21"/>
        <v>#DIV/0!</v>
      </c>
      <c r="L35" s="20" t="e">
        <f t="shared" si="22"/>
        <v>#DIV/0!</v>
      </c>
      <c r="M35" s="20" t="e">
        <f t="shared" si="23"/>
        <v>#DIV/0!</v>
      </c>
    </row>
    <row r="36" spans="4:13" x14ac:dyDescent="0.25">
      <c r="E36" s="4" t="s">
        <v>35</v>
      </c>
      <c r="F36" s="20" t="e">
        <f t="shared" si="16"/>
        <v>#DIV/0!</v>
      </c>
      <c r="G36" s="20" t="e">
        <f t="shared" si="17"/>
        <v>#DIV/0!</v>
      </c>
      <c r="H36" s="20" t="e">
        <f t="shared" si="18"/>
        <v>#DIV/0!</v>
      </c>
      <c r="I36" s="20" t="e">
        <f t="shared" si="19"/>
        <v>#DIV/0!</v>
      </c>
      <c r="J36" s="20" t="e">
        <f t="shared" si="20"/>
        <v>#DIV/0!</v>
      </c>
      <c r="K36" s="20" t="e">
        <f t="shared" si="21"/>
        <v>#DIV/0!</v>
      </c>
      <c r="L36" s="20" t="e">
        <f t="shared" si="22"/>
        <v>#DIV/0!</v>
      </c>
      <c r="M36" s="20" t="e">
        <f t="shared" si="23"/>
        <v>#DIV/0!</v>
      </c>
    </row>
    <row r="37" spans="4:13" x14ac:dyDescent="0.25">
      <c r="E37" s="4" t="s">
        <v>36</v>
      </c>
      <c r="F37" s="20" t="e">
        <f t="shared" si="16"/>
        <v>#DIV/0!</v>
      </c>
      <c r="G37" s="20" t="e">
        <f t="shared" si="17"/>
        <v>#DIV/0!</v>
      </c>
      <c r="H37" s="20" t="e">
        <f t="shared" si="18"/>
        <v>#DIV/0!</v>
      </c>
      <c r="I37" s="20" t="e">
        <f t="shared" si="19"/>
        <v>#DIV/0!</v>
      </c>
      <c r="J37" s="20" t="e">
        <f t="shared" si="20"/>
        <v>#DIV/0!</v>
      </c>
      <c r="K37" s="20" t="e">
        <f t="shared" si="21"/>
        <v>#DIV/0!</v>
      </c>
      <c r="L37" s="20" t="e">
        <f t="shared" si="22"/>
        <v>#DIV/0!</v>
      </c>
      <c r="M37" s="20" t="e">
        <f t="shared" si="23"/>
        <v>#DIV/0!</v>
      </c>
    </row>
    <row r="38" spans="4:13" x14ac:dyDescent="0.25">
      <c r="E38" s="4" t="s">
        <v>24</v>
      </c>
      <c r="F38" s="20" t="e">
        <f t="shared" si="16"/>
        <v>#DIV/0!</v>
      </c>
      <c r="G38" s="20" t="e">
        <f t="shared" si="17"/>
        <v>#DIV/0!</v>
      </c>
      <c r="H38" s="20" t="e">
        <f t="shared" si="18"/>
        <v>#DIV/0!</v>
      </c>
      <c r="I38" s="20" t="e">
        <f t="shared" si="19"/>
        <v>#DIV/0!</v>
      </c>
      <c r="J38" s="20" t="e">
        <f t="shared" si="20"/>
        <v>#DIV/0!</v>
      </c>
      <c r="K38" s="20" t="e">
        <f t="shared" si="21"/>
        <v>#DIV/0!</v>
      </c>
      <c r="L38" s="20" t="e">
        <f t="shared" si="22"/>
        <v>#DIV/0!</v>
      </c>
      <c r="M38" s="20" t="e">
        <f t="shared" si="23"/>
        <v>#DIV/0!</v>
      </c>
    </row>
    <row r="39" spans="4:13" x14ac:dyDescent="0.25">
      <c r="E39" s="4" t="s">
        <v>25</v>
      </c>
      <c r="F39" s="20" t="e">
        <f t="shared" si="16"/>
        <v>#DIV/0!</v>
      </c>
      <c r="G39" s="20" t="e">
        <f t="shared" si="17"/>
        <v>#DIV/0!</v>
      </c>
      <c r="H39" s="20" t="e">
        <f t="shared" si="18"/>
        <v>#DIV/0!</v>
      </c>
      <c r="I39" s="20" t="e">
        <f t="shared" si="19"/>
        <v>#DIV/0!</v>
      </c>
      <c r="J39" s="20" t="e">
        <f t="shared" si="20"/>
        <v>#DIV/0!</v>
      </c>
      <c r="K39" s="20" t="e">
        <f t="shared" si="21"/>
        <v>#DIV/0!</v>
      </c>
      <c r="L39" s="20" t="e">
        <f t="shared" si="22"/>
        <v>#DIV/0!</v>
      </c>
      <c r="M39" s="20" t="e">
        <f t="shared" si="23"/>
        <v>#DIV/0!</v>
      </c>
    </row>
    <row r="40" spans="4:13" x14ac:dyDescent="0.25">
      <c r="E40" s="4" t="s">
        <v>28</v>
      </c>
      <c r="F40" s="20" t="e">
        <f t="shared" si="16"/>
        <v>#DIV/0!</v>
      </c>
      <c r="G40" s="20" t="e">
        <f t="shared" si="17"/>
        <v>#DIV/0!</v>
      </c>
      <c r="H40" s="20" t="e">
        <f t="shared" si="18"/>
        <v>#DIV/0!</v>
      </c>
      <c r="I40" s="20" t="e">
        <f t="shared" si="19"/>
        <v>#DIV/0!</v>
      </c>
      <c r="J40" s="20" t="e">
        <f t="shared" si="20"/>
        <v>#DIV/0!</v>
      </c>
      <c r="K40" s="20" t="e">
        <f t="shared" si="21"/>
        <v>#DIV/0!</v>
      </c>
      <c r="L40" s="20" t="e">
        <f t="shared" si="22"/>
        <v>#DIV/0!</v>
      </c>
      <c r="M40" s="20" t="e">
        <f t="shared" si="23"/>
        <v>#DIV/0!</v>
      </c>
    </row>
    <row r="41" spans="4:13" x14ac:dyDescent="0.25">
      <c r="E41" s="4" t="s">
        <v>29</v>
      </c>
      <c r="F41" s="20" t="e">
        <f t="shared" si="16"/>
        <v>#DIV/0!</v>
      </c>
      <c r="G41" s="20" t="e">
        <f t="shared" si="17"/>
        <v>#DIV/0!</v>
      </c>
      <c r="H41" s="20" t="e">
        <f t="shared" si="18"/>
        <v>#DIV/0!</v>
      </c>
      <c r="I41" s="20" t="e">
        <f t="shared" si="19"/>
        <v>#DIV/0!</v>
      </c>
      <c r="J41" s="20" t="e">
        <f t="shared" si="20"/>
        <v>#DIV/0!</v>
      </c>
      <c r="K41" s="20" t="e">
        <f t="shared" si="21"/>
        <v>#DIV/0!</v>
      </c>
      <c r="L41" s="20" t="e">
        <f t="shared" si="22"/>
        <v>#DIV/0!</v>
      </c>
      <c r="M41" s="20" t="e">
        <f t="shared" si="23"/>
        <v>#DIV/0!</v>
      </c>
    </row>
    <row r="42" spans="4:13" x14ac:dyDescent="0.25">
      <c r="E42" s="9" t="s">
        <v>30</v>
      </c>
      <c r="F42" s="20" t="e">
        <f t="shared" si="16"/>
        <v>#DIV/0!</v>
      </c>
      <c r="G42" s="20" t="e">
        <f t="shared" si="17"/>
        <v>#DIV/0!</v>
      </c>
      <c r="H42" s="20" t="e">
        <f t="shared" si="18"/>
        <v>#DIV/0!</v>
      </c>
      <c r="I42" s="20" t="e">
        <f t="shared" si="19"/>
        <v>#DIV/0!</v>
      </c>
      <c r="J42" s="20" t="e">
        <f t="shared" si="20"/>
        <v>#DIV/0!</v>
      </c>
      <c r="K42" s="20" t="e">
        <f t="shared" si="21"/>
        <v>#DIV/0!</v>
      </c>
      <c r="L42" s="20" t="e">
        <f t="shared" si="22"/>
        <v>#DIV/0!</v>
      </c>
      <c r="M42" s="20" t="e">
        <f t="shared" si="23"/>
        <v>#DIV/0!</v>
      </c>
    </row>
    <row r="43" spans="4:13" x14ac:dyDescent="0.25">
      <c r="E43" s="10" t="s">
        <v>31</v>
      </c>
      <c r="F43" s="20" t="e">
        <f t="shared" si="16"/>
        <v>#DIV/0!</v>
      </c>
      <c r="G43" s="20" t="e">
        <f t="shared" si="17"/>
        <v>#DIV/0!</v>
      </c>
      <c r="H43" s="20" t="e">
        <f t="shared" si="18"/>
        <v>#DIV/0!</v>
      </c>
      <c r="I43" s="20" t="e">
        <f t="shared" si="19"/>
        <v>#DIV/0!</v>
      </c>
      <c r="J43" s="20" t="e">
        <f t="shared" si="20"/>
        <v>#DIV/0!</v>
      </c>
      <c r="K43" s="20" t="e">
        <f t="shared" si="21"/>
        <v>#DIV/0!</v>
      </c>
      <c r="L43" s="20" t="e">
        <f t="shared" si="22"/>
        <v>#DIV/0!</v>
      </c>
      <c r="M43" s="20" t="e">
        <f t="shared" si="23"/>
        <v>#DIV/0!</v>
      </c>
    </row>
    <row r="45" spans="4:13" x14ac:dyDescent="0.25">
      <c r="D45" s="49" t="s">
        <v>100</v>
      </c>
      <c r="E45" s="1" t="s">
        <v>58</v>
      </c>
      <c r="F45" s="1" t="s">
        <v>59</v>
      </c>
      <c r="G45" s="1" t="s">
        <v>60</v>
      </c>
      <c r="H45" s="1" t="s">
        <v>61</v>
      </c>
      <c r="I45" s="1" t="s">
        <v>62</v>
      </c>
    </row>
    <row r="46" spans="4:13" x14ac:dyDescent="0.25">
      <c r="D46" s="49"/>
      <c r="E46" s="1" t="s">
        <v>63</v>
      </c>
      <c r="F46" s="1"/>
      <c r="G46" s="1"/>
      <c r="H46" s="1"/>
      <c r="I46" s="1"/>
    </row>
    <row r="47" spans="4:13" x14ac:dyDescent="0.25">
      <c r="E47" s="1" t="s">
        <v>64</v>
      </c>
      <c r="F47" s="1"/>
      <c r="G47" s="1"/>
      <c r="H47" s="1"/>
      <c r="I47" s="1"/>
    </row>
    <row r="48" spans="4:13" x14ac:dyDescent="0.25">
      <c r="E48" s="1" t="s">
        <v>65</v>
      </c>
      <c r="F48" s="1"/>
      <c r="G48" s="1"/>
      <c r="H48" s="1"/>
      <c r="I48" s="1"/>
    </row>
    <row r="49" spans="5:9" x14ac:dyDescent="0.25">
      <c r="E49" s="1" t="s">
        <v>66</v>
      </c>
      <c r="F49" s="1"/>
      <c r="G49" s="1"/>
      <c r="H49" s="1"/>
      <c r="I49" s="1"/>
    </row>
    <row r="50" spans="5:9" x14ac:dyDescent="0.25">
      <c r="E50" s="1" t="s">
        <v>67</v>
      </c>
      <c r="F50" s="1"/>
      <c r="G50" s="1"/>
      <c r="H50" s="1"/>
      <c r="I50" s="1"/>
    </row>
    <row r="51" spans="5:9" x14ac:dyDescent="0.25">
      <c r="E51" s="1" t="s">
        <v>68</v>
      </c>
      <c r="F51" s="1"/>
      <c r="G51" s="1"/>
      <c r="H51" s="1"/>
      <c r="I51" s="1"/>
    </row>
    <row r="52" spans="5:9" x14ac:dyDescent="0.25">
      <c r="E52" s="1" t="s">
        <v>69</v>
      </c>
      <c r="F52" s="1"/>
      <c r="G52" s="1"/>
      <c r="H52" s="1"/>
      <c r="I52" s="1"/>
    </row>
    <row r="53" spans="5:9" x14ac:dyDescent="0.25">
      <c r="E53" s="1" t="s">
        <v>70</v>
      </c>
      <c r="F53" s="1"/>
      <c r="G53" s="1"/>
      <c r="H53" s="1"/>
      <c r="I53" s="1"/>
    </row>
    <row r="54" spans="5:9" x14ac:dyDescent="0.25">
      <c r="E54" s="1" t="s">
        <v>71</v>
      </c>
      <c r="F54" s="1"/>
      <c r="G54" s="1"/>
      <c r="H54" s="1"/>
      <c r="I54" s="1"/>
    </row>
    <row r="55" spans="5:9" x14ac:dyDescent="0.25">
      <c r="E55" s="1" t="s">
        <v>72</v>
      </c>
      <c r="F55" s="1"/>
      <c r="G55" s="1"/>
      <c r="H55" s="1"/>
      <c r="I55" s="1"/>
    </row>
    <row r="56" spans="5:9" x14ac:dyDescent="0.25">
      <c r="E56" s="1" t="s">
        <v>73</v>
      </c>
      <c r="F56" s="1"/>
      <c r="G56" s="1"/>
      <c r="H56" s="1"/>
      <c r="I56" s="1"/>
    </row>
    <row r="57" spans="5:9" x14ac:dyDescent="0.25">
      <c r="E57" s="1" t="s">
        <v>74</v>
      </c>
      <c r="F57" s="1"/>
      <c r="G57" s="1"/>
      <c r="H57" s="1"/>
      <c r="I57" s="1"/>
    </row>
    <row r="58" spans="5:9" x14ac:dyDescent="0.25">
      <c r="E58" s="1" t="s">
        <v>75</v>
      </c>
      <c r="F58" s="1"/>
      <c r="G58" s="1"/>
      <c r="H58" s="1"/>
      <c r="I58" s="1"/>
    </row>
    <row r="59" spans="5:9" x14ac:dyDescent="0.25">
      <c r="E59" s="1" t="s">
        <v>76</v>
      </c>
      <c r="F59" s="1"/>
      <c r="G59" s="1"/>
      <c r="H59" s="1"/>
      <c r="I59" s="1"/>
    </row>
    <row r="60" spans="5:9" x14ac:dyDescent="0.25">
      <c r="E60" s="1" t="s">
        <v>77</v>
      </c>
      <c r="F60" s="1"/>
      <c r="G60" s="1"/>
      <c r="H60" s="1"/>
      <c r="I60" s="1"/>
    </row>
    <row r="61" spans="5:9" x14ac:dyDescent="0.25">
      <c r="E61" s="1" t="s">
        <v>78</v>
      </c>
      <c r="F61" s="1"/>
      <c r="G61" s="1"/>
      <c r="H61" s="1"/>
      <c r="I61" s="1"/>
    </row>
    <row r="62" spans="5:9" x14ac:dyDescent="0.25">
      <c r="E62" s="1" t="s">
        <v>79</v>
      </c>
      <c r="F62" s="1"/>
      <c r="G62" s="1"/>
      <c r="H62" s="1"/>
      <c r="I62" s="1"/>
    </row>
    <row r="63" spans="5:9" x14ac:dyDescent="0.25">
      <c r="E63" s="1" t="s">
        <v>80</v>
      </c>
      <c r="F63" s="1"/>
      <c r="G63" s="1"/>
      <c r="H63" s="1"/>
      <c r="I63" s="1"/>
    </row>
    <row r="64" spans="5:9" x14ac:dyDescent="0.25">
      <c r="E64" s="1" t="s">
        <v>81</v>
      </c>
      <c r="F64" s="1"/>
      <c r="G64" s="1"/>
      <c r="H64" s="1"/>
      <c r="I64" s="1"/>
    </row>
    <row r="65" spans="5:9" x14ac:dyDescent="0.25">
      <c r="E65" s="1" t="s">
        <v>82</v>
      </c>
      <c r="F65" s="1"/>
      <c r="G65" s="1"/>
      <c r="H65" s="1"/>
      <c r="I65" s="1"/>
    </row>
    <row r="66" spans="5:9" x14ac:dyDescent="0.25">
      <c r="E66" s="1" t="s">
        <v>83</v>
      </c>
      <c r="F66" s="1"/>
      <c r="G66" s="1"/>
      <c r="H66" s="1"/>
      <c r="I66" s="1"/>
    </row>
    <row r="67" spans="5:9" x14ac:dyDescent="0.25">
      <c r="E67" s="1" t="s">
        <v>84</v>
      </c>
      <c r="F67" s="1"/>
      <c r="G67" s="1"/>
      <c r="H67" s="1"/>
      <c r="I67" s="1"/>
    </row>
    <row r="68" spans="5:9" x14ac:dyDescent="0.25">
      <c r="E68" s="1" t="s">
        <v>85</v>
      </c>
      <c r="F68" s="1"/>
      <c r="G68" s="1"/>
      <c r="H68" s="1"/>
      <c r="I68" s="1"/>
    </row>
    <row r="69" spans="5:9" x14ac:dyDescent="0.25">
      <c r="E69" s="1" t="s">
        <v>86</v>
      </c>
      <c r="F69" s="1"/>
      <c r="G69" s="1"/>
      <c r="H69" s="1"/>
      <c r="I69" s="1"/>
    </row>
    <row r="70" spans="5:9" x14ac:dyDescent="0.25">
      <c r="E70" s="1" t="s">
        <v>87</v>
      </c>
      <c r="F70" s="1"/>
      <c r="G70" s="1"/>
      <c r="H70" s="1"/>
      <c r="I70" s="1"/>
    </row>
    <row r="71" spans="5:9" x14ac:dyDescent="0.25">
      <c r="E71" s="1" t="s">
        <v>88</v>
      </c>
      <c r="F71" s="1"/>
      <c r="G71" s="1"/>
      <c r="H71" s="1"/>
      <c r="I71" s="1"/>
    </row>
    <row r="72" spans="5:9" x14ac:dyDescent="0.25">
      <c r="E72" s="1" t="s">
        <v>89</v>
      </c>
      <c r="F72" s="1"/>
      <c r="G72" s="1"/>
      <c r="H72" s="1"/>
      <c r="I72" s="1"/>
    </row>
    <row r="73" spans="5:9" x14ac:dyDescent="0.25">
      <c r="E73" s="1" t="s">
        <v>90</v>
      </c>
      <c r="F73" s="1"/>
      <c r="G73" s="1"/>
      <c r="H73" s="1"/>
      <c r="I73" s="1"/>
    </row>
    <row r="74" spans="5:9" x14ac:dyDescent="0.25">
      <c r="E74" s="1" t="s">
        <v>91</v>
      </c>
      <c r="F74" s="1"/>
      <c r="G74" s="1"/>
      <c r="H74" s="1"/>
      <c r="I74" s="1"/>
    </row>
    <row r="75" spans="5:9" x14ac:dyDescent="0.25">
      <c r="E75" s="1" t="s">
        <v>92</v>
      </c>
      <c r="F75" s="1"/>
      <c r="G75" s="1"/>
      <c r="H75" s="1"/>
      <c r="I75" s="1"/>
    </row>
    <row r="76" spans="5:9" x14ac:dyDescent="0.25">
      <c r="E76" s="1" t="s">
        <v>93</v>
      </c>
      <c r="F76" s="1"/>
      <c r="G76" s="1"/>
      <c r="H76" s="1"/>
      <c r="I76" s="1"/>
    </row>
  </sheetData>
  <mergeCells count="17">
    <mergeCell ref="F26:M26"/>
    <mergeCell ref="D45:D46"/>
    <mergeCell ref="E23:E24"/>
    <mergeCell ref="F25:G25"/>
    <mergeCell ref="H25:I25"/>
    <mergeCell ref="J25:K25"/>
    <mergeCell ref="L25:M25"/>
    <mergeCell ref="T2:U2"/>
    <mergeCell ref="V2:W2"/>
    <mergeCell ref="F3:M3"/>
    <mergeCell ref="P3:W3"/>
    <mergeCell ref="F2:G2"/>
    <mergeCell ref="H2:I2"/>
    <mergeCell ref="J2:K2"/>
    <mergeCell ref="L2:M2"/>
    <mergeCell ref="P2:Q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 DSP 1 Core</vt:lpstr>
      <vt:lpstr>TI DSP 2 Cores</vt:lpstr>
      <vt:lpstr>TI DSP 4 Cores</vt:lpstr>
      <vt:lpstr>TI DSP 7 Cores</vt:lpstr>
      <vt:lpstr>TI DSP 8 Cores</vt:lpstr>
      <vt:lpstr>Mac i7 x86 @2.7GHz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Erick Macias</cp:lastModifiedBy>
  <dcterms:created xsi:type="dcterms:W3CDTF">2015-03-22T19:01:06Z</dcterms:created>
  <dcterms:modified xsi:type="dcterms:W3CDTF">2015-04-07T05:49:11Z</dcterms:modified>
</cp:coreProperties>
</file>